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codeName="ЭтаКнига"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D1E1C2FF-C554-4B77-B0FA-13D5FFCA0C53}"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TDSheet!$A$3:$X$992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10" i="2" s="1"/>
  <c r="G5" i="2"/>
  <c r="F9" i="2"/>
  <c r="F8" i="2"/>
  <c r="F7" i="2"/>
  <c r="F6" i="2"/>
  <c r="F5" i="2"/>
  <c r="F3" i="2"/>
  <c r="F2" i="2"/>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alcChain>
</file>

<file path=xl/sharedStrings.xml><?xml version="1.0" encoding="utf-8"?>
<sst xmlns="http://schemas.openxmlformats.org/spreadsheetml/2006/main" count="12705" uniqueCount="1277">
  <si>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</si>
  <si>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</si>
  <si>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</si>
  <si>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</si>
  <si>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</si>
  <si>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</si>
  <si>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</si>
  <si>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</si>
  <si>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</si>
  <si>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</si>
  <si>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</si>
  <si>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</si>
  <si>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</si>
  <si>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</si>
  <si>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</si>
  <si>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</si>
  <si>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</si>
  <si>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</si>
  <si>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</si>
  <si>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</si>
  <si>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</si>
  <si>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</si>
  <si>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</si>
  <si>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Wrangler</t>
  </si>
  <si>
    <t>LARSTON TIMBERWOLF</t>
  </si>
  <si>
    <t>112368475</t>
  </si>
  <si>
    <t>Брюки</t>
  </si>
  <si>
    <t>Одежда</t>
  </si>
  <si>
    <t>Casual</t>
  </si>
  <si>
    <t>Мужчины</t>
  </si>
  <si>
    <t>Плотность ткани 7 OZ</t>
  </si>
  <si>
    <t>бежевый</t>
  </si>
  <si>
    <t>81% хлопок, 19% лён</t>
  </si>
  <si>
    <t>US</t>
  </si>
  <si>
    <t>30/32</t>
  </si>
  <si>
    <t>LARSTON NAVY</t>
  </si>
  <si>
    <t>112368492</t>
  </si>
  <si>
    <t>синий</t>
  </si>
  <si>
    <t>32/32</t>
  </si>
  <si>
    <t>GREENSBORO DARK NAVY</t>
  </si>
  <si>
    <t>112370721</t>
  </si>
  <si>
    <t>Мужские джинсы Wrangler Men Greensboro Jeans - это идеальный выбор для стильных и комфортных повседневных образов. Изготовленные из высококачественного хлопка, они обеспечивают отличную циркуляцию воздуха и приятное ощущение на коже, делая их превосходным вариантом для мужчин, которые ценят качество и комфорт.
Благодаря сочетанию хлопка и эластана в составе материала, джинсы Wrangler Men Greensboro Jeans обладают дополнительной эластичностью и прекрасно садятся по фигуре. Это делает их подходящими как для повседневной носки, так и для особых случаев, предлагая гибкость и удобство в разных ситуациях.
Высокая прочность и долговечность этих джинсов гарантируют их длительное использование без потери качества. Практичный дизайн с пятью карманами обеспечивает удобство хранения мелочей, добавляя функциональности и удобства к их стильному внешнему виду.
Эти джинсы станут великолепным дополнением вашего гардероба, независимо от поводов и места. Они подчеркнут ваш стиль и добавят уверенности в вашем образе. Wrangler Men Greensboro Jeans идеально сочетаются с различными элементами гардероба, создавая образ, который отражает вашу индивидуальность и вкус.</t>
  </si>
  <si>
    <t>98% хлопок, 2% эластан</t>
  </si>
  <si>
    <t>30/34</t>
  </si>
  <si>
    <t>31/34</t>
  </si>
  <si>
    <t>48-50</t>
  </si>
  <si>
    <t>CJ LOOSE CARGO MAHOGANY</t>
  </si>
  <si>
    <t>112371049</t>
  </si>
  <si>
    <t>Мужские брюки Wrangler Men Casey Jones Loose Corduroy Cargo Pant — идеальный выбор для поклонников непринужденного стиля и комфорта. Эта модель в стиле рабочей одежды (workwear) выполнена из мягкого хлопкового вельвета с характерной рубчатой текстурой, что делает их приятными на ощупь и отлично подходящими для носки в любой сезон. Ткань не тянется (non-stretch), что подчеркивает классический вид брюк. 
Брюки имеют свободный крой (loose fit), благодаря чему гарантируют свободу движений. Прямые штанины и средняя высота талии (mid-rise) обеспечивают комфорт и стильный внешний вид. Они оснащены функциональными карманами: два боковых прорезных кармана, удобных для мелочей, и два больших накладных кармана-карго с клапанами на пуговицах — идеальны для хранения более крупных предметов. Задние карманы завершают образ этой модели. 
Брюки украшает брендированная нашивка «Casey Jones» на заднем кармане, которая придает изделию дополнительный шарм и уникальность. Застежка на молнию и пуговицу добавляет удобства и практичности. Эта модель сочетает в себе стиль, функциональность и качество, делая её отличным выбором для повседневной носки.</t>
  </si>
  <si>
    <t>коричневый</t>
  </si>
  <si>
    <t>100% хлопок</t>
  </si>
  <si>
    <t>28/32</t>
  </si>
  <si>
    <t>44-46</t>
  </si>
  <si>
    <t>29/32</t>
  </si>
  <si>
    <t>RIVER OUTLAW</t>
  </si>
  <si>
    <t>112362414</t>
  </si>
  <si>
    <t>Джинсы</t>
  </si>
  <si>
    <t>Мужские джинсы Wrangler River представляют собой идеальное сочетание классического стиля и современного комфорта. Эти джинсы с зауженным кроем и средней посадкой созданы для тех, кто ценит качество и элегантный внешний вид. Изготовленные из хлопка с повышенной эластичностью, они обеспечивают свободу движений и комфорт в течение всего дня.
Эластичная ткань, использованная в джинсах Free to Stretch от Wrangler, позволяет не только максимально адаптироваться к вашим движениям, но и отлично сохраняет свою форму даже после множества носок. Это делает их превосходным выбором для активных дней, когда стиль и комфорт особенно важны.
Классический стиль джинсов Wrangler River идеально подходит как для повседневных, так и для более формальных образов. Они легко сочетаются с различными элементами гардероба, будь то рубашка или футболка. Высококачественная эластичная ткань и продуманный крой делают эти джинсы надежными и стильными спутниками, которым вы можете доверять. Плотность ткани 13 OZ</t>
  </si>
  <si>
    <t>Wrangler Free to Stretch. Высокоэффективная эластичная ткань.</t>
  </si>
  <si>
    <t>94% хлопок, 5% эластомультиэстер, 1% эластан</t>
  </si>
  <si>
    <t>HIGH RISE SKINNY</t>
  </si>
  <si>
    <t>W27H4535G</t>
  </si>
  <si>
    <t>Женщины</t>
  </si>
  <si>
    <t>Базовые джинсы скинни Body Bespoke с высокой посадкой
Поприветствуйте лучшую пару скинни, которую вы когда-либо надевали. Джинсы High Rise Skinny в темно-синем цвете с технологией Body Bespoke, обеспечивающей превосходную посадку и подчеркивающей достоинства фигуры в любом размере. Высокая посадка и плотное облегание по всей длине
Стрейчевая ткань, обеспечивающая свободу движений
Из переработанных материалов и хлопка в рамках инициативы Better Cotton Initiative (BCI) - самой масштабной в мире программы по экологичной обработке хлопка
Окрашены 100% без химических веществ</t>
  </si>
  <si>
    <t>N/A.</t>
  </si>
  <si>
    <t>Круглогодично</t>
  </si>
  <si>
    <t>95% Хлопок,4% Полиэстер,1% Эластан;</t>
  </si>
  <si>
    <t>24/32</t>
  </si>
  <si>
    <t>38-40</t>
  </si>
  <si>
    <t>25/32</t>
  </si>
  <si>
    <t>27/32</t>
  </si>
  <si>
    <t>42-44</t>
  </si>
  <si>
    <t>HIGH SKINNY LIGHT WASH</t>
  </si>
  <si>
    <t>112351741</t>
  </si>
  <si>
    <t>Джинсы Wrangler Women High Skinny Jeans – это воплощение элегантности и современного стиля для женщин, стремящихся подчеркнуть свою фигуру. Эти джинсы выполнены из высококачественного денима с добавлением эластана, что обеспечивает отличную посадку и комфорт на протяжении всего дня. Облегающий крой и высокая посадка визуально удлиняют ноги и подчеркивают талию, создавая изысканный и утонченный силуэт. Классические передние и задние карманы, фирменная строчка и легендарная нашивка Wrangler добавляют джинсам особый шарм и неповторимый стиль. Wrangler Women High Skinny Jeans – идеальный выбор для тех, кто ценит сочетание моды, качества и комфорта, позволяя создавать как повседневные, так и более нарядные образы.</t>
  </si>
  <si>
    <t>Wrangler Body Bespoke®. Технология обеспечивает превосходную посадку и подчеркивает достоинства фигуры в любом размере.</t>
  </si>
  <si>
    <t>голубой</t>
  </si>
  <si>
    <t>99% хлопок, 1% эластан</t>
  </si>
  <si>
    <t>26/30</t>
  </si>
  <si>
    <t>26/32</t>
  </si>
  <si>
    <t>27/34</t>
  </si>
  <si>
    <t>HIGH RISE SKINNY NIGHT BLUE</t>
  </si>
  <si>
    <t>W27HVH78Y</t>
  </si>
  <si>
    <t>Джинсы Wrangler Women High Rise Skinny Jeans - это стильные и комфортные джинсы с высокой посадкой для женщин. Они выполнены из качественного темно-синего денима, который не только привлекает внимание своим насыщенным оттенком, но и обеспечивает долговечность изделия.
Модель облегает фигуру и подчеркивает женственные изгибы, создавая эффектный силуэт. Высокая посадка придает дополнительный комфорт и поддержку в области талии. Приталенный крой и сужающиеся книзу штанины делают ноги визуально более длинными и стройными.
Джинсы Wrangler Women High Rise Skinny Jeans идеально сочетаются с различными верхами - от топов и блузок до свитшотов и толстовок, что позволяет создавать разнообразные стильные образы для любого повода. Они станут отличным выбором как для повседневного использования, так и для особых мероприятий.
Эти джинсы обладают отличным качеством и привлекательным дизайном, что делает их незаменимыми в гардеробе любой модной женщины. Независимо от того, отправляетесь ли вы на встречу с друзьями, на прогулку или на работу, джинсы Wrangler Women High Rise Skinny Jeans добавят вам стиля и и комфорта.</t>
  </si>
  <si>
    <t>темно-синий</t>
  </si>
  <si>
    <t>92% хлопок, 6% эластомультиэфир, 2% эластан</t>
  </si>
  <si>
    <t>BRYSON</t>
  </si>
  <si>
    <t>W14XHT120</t>
  </si>
  <si>
    <t>Мужские черные джинсы Wrangler зауженного кроя. Выполнены из денима с добавлением эластана для комфорта движения. Застежка на молнии. Средняя посадка. Карманы спереди, два кармана с фирменной строчкой W и легендарной кожаной нашивкой бренда сзади.</t>
  </si>
  <si>
    <t>серый</t>
  </si>
  <si>
    <t>99% Хлопок 1% Эластан</t>
  </si>
  <si>
    <t>SKINNY DAYDREAM</t>
  </si>
  <si>
    <t>W28KAEX11</t>
  </si>
  <si>
    <t>Джинсы для женщин Wrangler Women Skinny Jeans представляют собой модель синего цвета, выполненную из высококачественных материалов. Они состоят из 62% хлопка, что придает им приятную на ощупь и дышащую текстуру. Для добавления дополнительного комфорта и гибкости, их состав включает 29% лиоцелл, 7% эластомультиэстер и 2% эластана. Эти джинсы имеют узкий крой в стиле "скинни", который облегает ноги и подчеркивает женскую фигуру. 
Они идеально сочетаются с различными вариантами верхней одежды и обуви, предоставляя вам возможность создать разнообразные стильные образы для любого повода. Джинсы Wrangler Women Skinny Jeans артикул W28KAEX11 - прекрасный выбор для модных и стильных женщин с активным образом жизни.</t>
  </si>
  <si>
    <t>62% хлопок, 29% лиоцелл, 7% эластомультиэстер, 2% эластан</t>
  </si>
  <si>
    <t>LARSTON SUNRISE</t>
  </si>
  <si>
    <t>112362342</t>
  </si>
  <si>
    <t>Джинсы Wrangler Men Larston Jeans - это идеальный вариант для мужчин, которые хотят выглядеть стильно и комфортно. Эти серые джинсы обладают современным дизайном и высоким качеством.
Они изготовлены из высококачественного хлопка, состоящего на 99% из натуральных волокон, и на 1% из эластана. Такая композиция материалов придает джинсам их уникальные качества. Они обладают отличной растяжимостью, что обеспечивает свободу движений и комфорт при ношении.
Джинсы Wrangler Men Larston Jeans имеют стильный и современный покрой, который подчеркивает мужскую фигуру. Они имеют зауженный крой, что создает модный и элегантный образ.
Эти джинсы оснащены удобной застежкой на молнию с пуговицей. Они также имеют пять карманов, включая передние и задние карманы для удобного хранения ваших вещей.
Серые джинсы Wrangler Men Larston Jeans отлично сочетаются с различными видами верхней одежды и обуви.
Будь то встреча с друзьями или деловая встреча, джинсы Wrangler Men Larston Jeans подчеркнут вашу индивидуальность и стиль. Они обеспечат вам комфорт и уверенность в себе, благодаря высокому качеству материалов и профессиональному пошиву.</t>
  </si>
  <si>
    <t>81% хлопок, 18% полиэстер, 1% эластан</t>
  </si>
  <si>
    <t>32/34</t>
  </si>
  <si>
    <t>TEXAS</t>
  </si>
  <si>
    <t>112126032</t>
  </si>
  <si>
    <t>ХИТ</t>
  </si>
  <si>
    <t>Универсальные джинсы прямого кроя. Ширинка на молнии. Высока посадка. Плотность ткани 16,75 унций. Знаковая вышивка в форме W на задних карманах и фирменный логотип бренда на кожаной бирке сзади. Хорошо смотрятся и сидят на любой фигуре. Изготовлены из прочного хлопкового денима.</t>
  </si>
  <si>
    <t>40/34</t>
  </si>
  <si>
    <t>GREENSBORO</t>
  </si>
  <si>
    <t>112141197</t>
  </si>
  <si>
    <t>Джинсы Wrangler Men Greensboro Jeans - идеальный выбор для стильных и комфортных повседневных образов. Эти джинсы выполнены из высококачественного хлопка, обеспечивая циркуляцию воздуха и приятное ощущение на коже. Они являются отличным вариантом для мужчин, ценящих качество и комфорт.
Версия темно-синего цвета добавляет джинсам классический и стильный вид, идеальный как для повседневной носки, так и для особых случаев. Сочетание хлопка, полиэстера и эластана в составе материала придает джинсам дополнительную эластичность и прекрасную посадку на фигуре.
Джинсы Wrangler Men Greensboro Jeans обладают высокой прочностью и долговечностью, что гарантирует их длительное использование без потери качества. Они также имеют удобный и практичный дизайн, с пятью карманами для хранения мелочей. 
Независимо от поводов и места, эти джинсы станут великолепным дополнением вашего стиля и добавят уверенности в вашем образе. Плотность ткани 11 3/5 OZ</t>
  </si>
  <si>
    <t>92% хлопок, 6% полиэстер, 2% эластан</t>
  </si>
  <si>
    <t>LARSTON DEEP INK</t>
  </si>
  <si>
    <t>112356815</t>
  </si>
  <si>
    <t>Джинсы Wrangler Men Larston Jeans - это идеальный вариант для мужчин, которые хотят выглядеть стильно и комфортно. Эти серые джинсы обладают современным дизайном и высоким качеством.
Они изготовлены из высококачественного хлопка, состоящего на 99% из натуральных волокон, и на 1% из эластана. Такая композиция материалов придает джинсам их уникальные качества. Они обладают отличной растяжимостью, что обеспечивает свободу движений и комфорт при ношении.
Джинсы Wrangler Men Larston Jeans имеют стильный и современный покрой, который подчеркивает мужскую фигуру. Они имеют зауженный крой, что создает модный и элегантный образ.
Эти джинсы оснащены удобной застежкой на молнию с пуговицей. Они также имеют пять карманов, включая передние и задние карманы для удобного хранения ваших вещей.
Серые джинсы Wrangler Men Larston Jeans отлично сочетаются с различными видами верхней одежды и обуви.
Будь то встреча с друзьями или деловая встреча, джинсы Wrangler Men Larston Jeans подчеркнут вашу индивидуальность и стиль. Они обеспечат вам комфорт и уверенность в себе, благодаря высокому качеству материалов и профессиональному пошиву. Плотность ткани 13 2/5 OZ</t>
  </si>
  <si>
    <t>черный</t>
  </si>
  <si>
    <t>SLIM</t>
  </si>
  <si>
    <t>112145952</t>
  </si>
  <si>
    <t>Женские джинсы Wrangler облегающего кроя до середины бедра. Выполнены из дышащего эластичного денима. Застежка на молнии. Средняя посадка. Карманы спереди, два кармана с фирменной строчкой W сзади и легендарной кожаной нашивкой бренда.</t>
  </si>
  <si>
    <t>MONTANA AMERICAN BLUE</t>
  </si>
  <si>
    <t>112378170</t>
  </si>
  <si>
    <t>Плотность ткани 12 2/9 OZ</t>
  </si>
  <si>
    <t>28/34</t>
  </si>
  <si>
    <t>29/34</t>
  </si>
  <si>
    <t>TEXAS SLIM</t>
  </si>
  <si>
    <t>W12SP690A</t>
  </si>
  <si>
    <t>Мужские джинсы Wrangler черного цвета. Выполнены из хлопка с добавлением эластана для комфорта движения. Зауженный прямой крой, средняя посадка. Фирменная кожаная нашивка на задней стороне пояса. Застежка на молнии. Карманы спереди и два кармана с фирменной строчкой W сзади.</t>
  </si>
  <si>
    <t>85% Хлопок,14% Полиэстер,1% Эластан;</t>
  </si>
  <si>
    <t>32/30</t>
  </si>
  <si>
    <t>FRONTIER RETRO BLUE</t>
  </si>
  <si>
    <t>112370955</t>
  </si>
  <si>
    <t>Джинсы Wrangler Men Frontier Jeans - это воплощение современного стиля и неповторимого комфорта, на который можно положиться. Созданные из плотной и прочной ткани, они гарантируют долговечность и устойчивость к ежедневному износу. Классический прямой крой подчеркнет вашу фигуру и идеально подойдет людям любого телосложения, делая эти джинсы универсальным выбором для любого гардероба. 
Практичность их конструкции с пятью карманами никого не оставит равнодушным. Основные карманы свободно вмещают все необходимые аксессуары, а маленький карман для монет станет приятным дополнительным бонусом для хранения мелочей. Джинсы выполнены в классическом цвете, который никогда не выйдет из моды, позволяя легко комбинировать их как с кэжуал блейзерами и футболками, так и с более официальными рубашками. 
Джинсы Wrangler Men Frontier Jeans помогут вам выглядеть стильно на прогулке, на встрече или в офисе, оставаясь при этом уверенным в своем наряде.</t>
  </si>
  <si>
    <t>31/30</t>
  </si>
  <si>
    <t>46-48</t>
  </si>
  <si>
    <t>STRAIGHT NEBULA BLACK</t>
  </si>
  <si>
    <t>112371749</t>
  </si>
  <si>
    <t>Женские джинсы Wrangler Straight прямого кроя — это идеальное сочетание комфорта и стиля. Изготовленные из эластичного денима, они обеспечивают свободу движений и идеально сидят на фигуре, подчеркивая ее достоинства. Прямой крой делает эти джинсы универсальными и подходящими для любого случая. Задние карманы украшены фирменными строчками в виде буквы "W", придающими модели особую харизму и уникальность. Кожаная нашивка с логотипом Wrangler добавляет финальный штрих, символизируя высокое качество и надежность бренда. Эти джинсы станут незаменимым элементом вашего гардероба, гармонично вписываясь в любой образ.</t>
  </si>
  <si>
    <t>75% хлопок, 23% полиэстер, 2% эластан</t>
  </si>
  <si>
    <t>33/32</t>
  </si>
  <si>
    <t>112126034</t>
  </si>
  <si>
    <t>Мужские джинсы Wrangler черного цвета свободного кроя. Выполнены из плотного дышащего хлопка. Застежка на молнии. Средняя посадка. Карманы спереди, два кармана с фирменной строчкой W сзади и легендарной кожаной нашивкой бренда. Плотность ткани 14 OZ</t>
  </si>
  <si>
    <t>36/32</t>
  </si>
  <si>
    <t>112126867</t>
  </si>
  <si>
    <t>Мужские джинсы Wrangler Greensboro Jeans зауженного кроя. Выполнены из плотного дышащего денима. Застежка на молнии. Средняя посадка. Карманы спереди, два кармана с фирменной строчкой W сзади и легендарной кожаной нашивкой бренда. Плотность ткани 12 1/2 OZ</t>
  </si>
  <si>
    <t>34/34</t>
  </si>
  <si>
    <t>LARSTON NEW FAVORITE</t>
  </si>
  <si>
    <t>112322663</t>
  </si>
  <si>
    <t>Джинсы Wrangler Men Larston Jeans в светло-синем цвете - это отличный выбор для модного и стильного мужчины, который ценит комфорт и качество одежды. Изготовленные из высококачественного хлопка в составе 99% и 1% эластана, эти джинсы обеспечивают идеальное сочетание комфорта, прочности и эластичности.
Светло-синий оттенок джинс Wrangler Men Larston придает им свежий и яркий вид. Этот цвет подходит для любого сезона и легко комбинируется с различными верхней одеждой и обувью, что делает их идеальным выбором для каждодневной носки.
Дизайн джинс обладает стильными деталями, такими как пятикарманное исполнение и вышивка на задних карманах, что придает им уникальность и очарование. Их посадка слим-фит создает элегантный силуэт и подчеркивает мужественность.
Кроме привлекательного внешнего вида, эти джинсы изготовлены с использованием высококачественных материалов и лучших технологий пошива, что гарантирует долговечность и сохранение первоначального вида даже после многократных стирок.
Джинсы Wrangler Men Larston Jeans - это модное и стильное дополнение гардероба для мужчин. Они предлагают непревзойденный комфорт, высокое качество и универсальность в использовании. Будь то для повседневной носки или особых случаев, эти джинсы помогут вам выглядеть стильно и уверенно. Плотность ткани 14 1/4 OZ</t>
  </si>
  <si>
    <t>36/34</t>
  </si>
  <si>
    <t>112341387</t>
  </si>
  <si>
    <t>Мужские джинсы Wrangler Men Texas Jeans — это воплощение комфорта и стиля в каждой детали. Выполненные из высококачественного хлопка с добавлением эластана, они обеспечивают свободу движений и приятное ощущение на коже. Средняя посадка и застежка на молнии делают эти джинсы удобными и практичными для повседневного ношения. Элегантные карманы спереди дополняются двумя задними карманами, украшенными фирменной строчкой в виде буквы "W" и легендарной кожаной нашивкой бренда. Эти джинсы станут отличным выбором для мужчин, ценящих сочетание неподвластного времени дизайна и современного комфорта. Плотность ткани 11 1/2 OZ</t>
  </si>
  <si>
    <t>91% хлопок, 7% эластомультиэстер, 2% эластан</t>
  </si>
  <si>
    <t>31/32</t>
  </si>
  <si>
    <t>TEXAS SLIM BLUE JAM</t>
  </si>
  <si>
    <t>112358217</t>
  </si>
  <si>
    <t>Мужские джинсы Wrangler Texas Slim Jeans — это безупречное сочетание классического стиля и современного комфорта. Изготовленные из высококачественного стрейчевого денима, они обеспечивают отличную посадку и свободу движений в течение всего дня. Джинсы имеют универсальный прямой крой и среднюю посадку, что позволяет им великолепно смотреться на любой фигуре и подчеркивать её достоинства. Удобная ширинка на молнии обеспечивает практичность и легкость в носке.
Одним из ключевых акцентов Texas Slim Jeans является знаковая вышивка в форме буквы W на задних карманах, которая добавляет изделию фирменный стиль и делает его узнаваемым. Фирменный логотип бренда на кожаной бирке подчеркивает подлинность и качество этих джинсов. 
Идеально подходящие для создания как повседневных, так и более формальных образов, эти джинсы легко комбинируются с различными элементами гардероба, становясь незаменимой вещью в вашем шкафу. Выбирая Wrangler, вы выбираете комфорт, стиль и надежность. Плотность ткани 13 2/5 OZ</t>
  </si>
  <si>
    <t>33/34</t>
  </si>
  <si>
    <t>LARSTON DANDELION SUMMER</t>
  </si>
  <si>
    <t>112362458</t>
  </si>
  <si>
    <t>Джинсы Wrangler Men Larston Jeans - это идеальный вариант для мужчин, которые хотят выглядеть стильно и комфортно. Эти серые джинсы обладают современным дизайном и высоким качеством.
Они изготовлены из высококачественного хлопка, состоящего на 99% из натуральных волокон, и на 1% из эластана. Такая композиция материалов придает джинсам их уникальные качества. Они обладают отличной растяжимостью, что обеспечивает свободу движений и комфорт при ношении.
Джинсы Wrangler Men Larston Jeans имеют стильный и современный покрой, который подчеркивает мужскую фигуру. Они имеют зауженный крой, что создает модный и элегантный образ.
Эти джинсы оснащены удобной застежкой на молнию с пуговицей. Они также имеют пять карманов, включая передние и задние карманы для удобного хранения ваших вещей.
Серые джинсы Wrangler Men Larston Jeans отлично сочетаются с различными видами верхней одежды и обуви.
Будь то встреча с друзьями или деловая встреча, джинсы Wrangler Men Larston Jeans подчеркнут вашу индивидуальность и стиль. Они обеспечат вам комфорт и уверенность в себе, благодаря высокому качеству материалов и профессиональному пошиву. Плотность ткани 13 OZ</t>
  </si>
  <si>
    <t>29/30</t>
  </si>
  <si>
    <t>RIVER SHADOW DIVE</t>
  </si>
  <si>
    <t>112373026</t>
  </si>
  <si>
    <t>Мужские джинсы Wrangler River Jeans - идеальный выбор для стильного и комфортного образа мужчины. Изготовленные из высококачественного денима, они обеспечивают прочность и долговечность.
Уникальная технология Cool Twist позволяет сохранять ощущение прохлады на протяжении всего дня. Благодаря особому составу материала, джинсы обладают отличной воздухопроницаемостью, что предотвращает накопление излишней влаги и обеспечивает отличную циркуляцию воздуха.
Стильный дизайн идеально сочетается с любыми повседневными и спортивными образами. Классическая посадка на талии и прямой крой создают элегантный силуэт, подчеркивают мужественность и надежность своего обладателя.
Джинсы Wrangler River имеют пять функциональных карманов, что делает их практичными и удобными для хранения необходимых вещей. Высококачественная фурнитура и прочные швы гарантируют надежность и долговечность изделия.
Независимо от того, куда вы направляетесь, эти джинсы станут надежным и стильным спутником в вашем гардеробе. Они позволят вам выглядеть модно и оставаться в комфорте в любых условиях.</t>
  </si>
  <si>
    <t>LARSTON SLATE SHADE</t>
  </si>
  <si>
    <t>112362560</t>
  </si>
  <si>
    <t>90% хлопок, 9% полиэстер, 1% эластан</t>
  </si>
  <si>
    <t>GREENSBORO COWBOY HAZE</t>
  </si>
  <si>
    <t>112364420</t>
  </si>
  <si>
    <t>Джинсы Wrangler Men Greensboro Jeans - это идеальный выбор для стильных и комфортных повседневных образов. Изготовленные из высококачественного хлопка, они обеспечивают отличную циркуляцию воздуха и приятное ощущение на коже, делая их превосходным вариантом для мужчин, которые ценят качество и комфорт.
Благодаря сочетанию хлопка и эластана в составе материала, джинсы Wrangler Men Greensboro Jeans обладают дополнительной эластичностью и прекрасно садятся по фигуре. Это делает их подходящими как для повседневной носки, так и для особых случаев, предлагая гибкость и удобство в разных ситуациях.
Высокая прочность и долговечность этих джинсов гарантируют их длительное использование без потери качества. Практичный дизайн с пятью карманами обеспечивает удобство хранения мелочей, добавляя функциональности и удобства к их стильному внешнему виду.
Эти джинсы станут великолепным дополнением вашего гардероба, независимо от поводов и места. Они подчеркнут ваш стиль и добавят уверенности в вашем образе. Wrangler Men Greensboro Jeans идеально сочетаются с различными элементами гардероба, создавая образ, который отражает вашу индивидуальность и вкус.</t>
  </si>
  <si>
    <t>112126053</t>
  </si>
  <si>
    <t>Мужские джинсы Wrangler свободного кроя. Выполнены из плотного дышащего хлопка. Застежка на молнии. Средняя посадка. Карманы спереди, два кармана с фирменной строчкой W сзади и легендарной кожаной нашивкой бренда. Плотность ткани 14 OZ</t>
  </si>
  <si>
    <t>WORLD WIDE</t>
  </si>
  <si>
    <t>112352301</t>
  </si>
  <si>
    <t>Джинсы Wrangler World Wide Jeans с широкими расклешенными книзу штанинами — это изысканный выбор, сочетающий в себе ретро-очарование и современные тренды для создания уникального стильного образа. Эти джинсы с расклешенной формой штанин обеспечивают не только комфорт, но и добавляют выразительности вашему гардеробу, привлекая внимание своим оригинальным силуэтом.
Выполненные из высококачественного денима, джинсы обеспечивают долговечность и комфорт на протяжении всего дня. Джинсы подчеркивают фигуру в области бедер, плавно расширяясь книзу, что создает эффектные линии. Такая модель идеально подходит для создания модных образов в стиле 70-х, который вновь набирает популярность.
Джинсы легко сочетаются как с повседневными футболками и свитерами, так и с нарядными блузками и обувью на каблуках для вечерних выходов. Высокая посадка и крой выгодно подчеркивают талию, создавая иллюзию более вытянутого силуэта.
Каждая деталь, от качественной фурнитуры до классических карманов, говорит о внимании к деталям, за которое так ценится брендом Wrangler. Эти джинсы — идеальный выбор для тех, кто хочет добавить в свой гардероб немного винтажного шика и выразить свою индивидуальность. Незаменимы для создания образа, сочетающего свободу и элегантность в каждой детали. Плотность ткани 14 OZ</t>
  </si>
  <si>
    <t>50% лиоцелл, 50% вискоза</t>
  </si>
  <si>
    <t>WORLD WIDE MIDNIGHT RIDE</t>
  </si>
  <si>
    <t>112356420</t>
  </si>
  <si>
    <t>Джинсы Wrangler World Wide Jeans с широкими расклешенными книзу штанинами — это изысканный выбор, сочетающий в себе ретро-очарование и современные тренды для создания уникального стильного образа. Эти джинсы с расклешенной формой штанин обеспечивают не только комфорт, но и добавляют выразительности вашему гардеробу, привлекая внимание своим оригинальным силуэтом.
Выполненные из высококачественного денима, джинсы обеспечивают долговечность и комфорт на протяжении всего дня. Джинсы подчеркивают фигуру в области бедер, плавно расширяясь книзу, что создает эффектные линии. Такая модель идеально подходит для создания модных образов в стиле 70-х, который вновь набирает популярность.
Джинсы легко сочетаются как с повседневными футболками и свитерами, так и с нарядными блузками и обувью на каблуках для вечерних выходов. Высокая посадка и крой выгодно подчеркивают талию, создавая иллюзию более вытянутого силуэта.
Каждая деталь, от качественной фурнитуры до классических карманов, говорит о внимании к деталям, за которое так ценится брендом Wrangler. Эти джинсы — идеальный выбор для тех, кто хочет добавить в свой гардероб немного винтажного шика и выразить свою индивидуальность. Незаменимы для создания образа, сочетающего свободу и элегантность в каждой детали. Плотность ткани 13 2/5 OZ</t>
  </si>
  <si>
    <t>BRYSON SMOKE SEA</t>
  </si>
  <si>
    <t>W14XYLZ71</t>
  </si>
  <si>
    <t>Джинсы Wrangler Men Bryson Jeans изготовлены из прочного денима с добавлением эластана, что обеспечивает удобство при ношении и хорошую посадку на фигуре. Эти светло-синие джинсы идеально подходят для мужчин, которые ценят комфорт и стиль. 
Джинсы имеют классический пятикарманный дизайн, включая два передних кармана, два задних кармана и монетный карман. Они создают удобное и функциональное пространство для хранения ваших вещей. 
Модель Bryson Jeans имеет зауженный крой, который подчеркивает вашу фигуру и создает модный силуэт. Они отлично сидят на талии и имеют застежку на молнию с пуговицей для безопасного и удобного ношения. 
Синий цвет джинсов добавляет им стильный и современный вид, который легко сочетается с верхней одеждой. Будь то повседневный образ или непринужденный стиль, эти джинсы идеально дополнят ваш гардероб. 
Джинсы Wrangler Men Bryson Jeans - идеальный выбор для мужчин, которые ценят качество, комфорт и стиль в своей одежде.</t>
  </si>
  <si>
    <t>77% хлопок, 22% полиэстер, 1% эластан</t>
  </si>
  <si>
    <t>FRONTIER COOL TWIST</t>
  </si>
  <si>
    <t>W16VYLZ70</t>
  </si>
  <si>
    <t>Джинсы Wrangler Men Frontier Jenas - идеальный выбор для мужчин, которые ценят стиль, комфорт и качество. Эта модель синего цвета, выполнена из высококачественного материала.
Сочетание хлопка и эластана обеспечивает отличную эластичность и комфорт при ношении. Они хорошо тянутся и возвращают свою форму, что обеспечивает максимальное удобство и свободу движений. Благодаря высокому содержанию хлопка, джинсы обладают дышащими свойствами, что особенно важно в жаркую погоду.
Модель имеет классический прямой крой, который подчеркнет ваш стиль и создаст элегантный образ. Средняя посадка придает дополнительный комфорт и подходит для различных типов фигур.
Голубой цвет джинс Wrangler Men Frontier Jenas придаст вашему образу свежесть и легкость. Они идеально подойдут для повседневной носки, встреч с друзьями или прогулок по городу. Благодаря качественному пошиву и прочным материалам, эти джинсы прослужат вам долгие годы, сохраняя первоначальный вид.</t>
  </si>
  <si>
    <t>77% хлопок 22% полиэстер 1% эластан</t>
  </si>
  <si>
    <t>LARSTON</t>
  </si>
  <si>
    <t>112341469</t>
  </si>
  <si>
    <t>112126497</t>
  </si>
  <si>
    <t>Джинсы Texas Slim от Wrangler сочетают в себе классический комфорт Техасского кроя со свежим, зауженным силуэтом. Модель с классической талией, ширинкой на молнии, стандартными кроем в бедрах и узкими брючинами.
Джинсы Texas Slim — современный, облегающий вариант оригинального кроя Texas Slim из низкоэластичного темно-синего денима с потертыми деталями.
Изготовлены из хлопка, одобренного Better Cotton Initiative (BCI), крупнейшей в мире программой устойчивого развития хлопка.
Аутентичная строчка Wrangler и нашивка с логотипом.
Рост модели на фото 186 см, размер талии 32, длина 32.</t>
  </si>
  <si>
    <t>WORLD WIDE CAROLINA</t>
  </si>
  <si>
    <t>112371185</t>
  </si>
  <si>
    <t>Джинсы Wrangler World Wide Jeans с широкими расклешенными книзу штанинами — это изысканный выбор, сочетающий в себе ретро-очарование и современные тренды для создания уникального стильного образа. Эти джинсы с расклешенной формой штанин обеспечивают не только комфорт, но и добавляют выразительности вашему гардеробу, привлекая внимание своим оригинальным силуэтом.
Выполненные из высококачественного денима, джинсы обеспечивают долговечность и комфорт на протяжении всего дня. Джинсы подчеркивают фигуру в области бедер, плавно расширяясь книзу, что создает эффектные линии. Такая модель идеально подходит для создания модных образов в стиле 70-х, который вновь набирает популярность.
Джинсы легко сочетаются как с повседневными футболками и свитерами, так и с нарядными блузками и обувью на каблуках для вечерних выходов. Высокая посадка и крой выгодно подчеркивают талию, создавая иллюзию более вытянутого силуэта.
Каждая деталь, от качественной фурнитуры до классических карманов, говорит о внимании к деталям, за которое так ценится брендом Wrangler. Эти джинсы — идеальный выбор для тех, кто хочет добавить в свой гардероб немного винтажного шика и выразить свою индивидуальность. Незаменимы для создания образа, сочетающего свободу и элегантность в каждой детали. Плотность ткани 10 7/10 OZ</t>
  </si>
  <si>
    <t>FLARE MELODY</t>
  </si>
  <si>
    <t>112373019</t>
  </si>
  <si>
    <t>Женские джинсы клеш Lee Flare - идеальный выбор для современных женщин, которые хотят выглядеть стильно и при этом комфортно. Эти джинсы сочетают в себе великолепный дизайн и отличное качество материалов.
Изготовленные из прочного и эластичного денима, они обеспечивают идеальную посадку на фигуре, при этом подчеркивая ее изящные формы. Узкий крой до колен и затем расширяющаяся линия ноги придают джинсам оригинальности и элегантности.
Модель Inner Strength оснащена высокой посадкой, что позволяет создать эффектные силуэты и подчеркнуть женственность. Она идеально подходит для повседневной носки, но также могут быть использованы для создания более элегантных и стильных образов.
Благодаря своей универсальности, они станут незаменимой частью гардероба современной женщины, которая стремится быть всегда в тренде и выглядеть на все сто. Плотность ткани 12 3/10 OZ</t>
  </si>
  <si>
    <t>91% хлопок, 8% полиэстер, 1% эластан</t>
  </si>
  <si>
    <t>TEXAS GOOD VIBES</t>
  </si>
  <si>
    <t>112350655</t>
  </si>
  <si>
    <t>Мужские джинсы Wrangler Men Texas Jeans — это воплощение комфорта и стиля в каждой детали. Выполненные из высококачественного хлопка с добавлением эластана, они обеспечивают свободу движений и приятное ощущение на коже. Средняя посадка и застежка на молнии делают эти джинсы удобными и практичными для повседневного ношения. Элегантные карманы спереди дополняются двумя задними карманами, украшенными фирменной строчкой в виде буквы "W" и легендарной кожаной нашивкой бренда. Эти джинсы станут отличным выбором для мужчин, ценящих сочетание неподвластного времени дизайна и современного комфорта.</t>
  </si>
  <si>
    <t>30/30</t>
  </si>
  <si>
    <t>MOM STRAIGHT FILM NOIR</t>
  </si>
  <si>
    <t>112352708</t>
  </si>
  <si>
    <t>Женские джинсы Wrangler Mom Straight с эффектной высокой талией и классическими прямыми штанинами. Непринужденный винтажный стиль, который можно носить долгие годы. Застежка на молнии. Высокая посадка. Карманы спереди, два кармана с фирменной строчкой W сзади и легендарной кожаной нашивкой бренда.</t>
  </si>
  <si>
    <t>GREENSBORO SOFTWEAR</t>
  </si>
  <si>
    <t>112330716</t>
  </si>
  <si>
    <t>Джинсы Wrangler Men Greensboro - это классические джинсы для мужчин с современным дизайном. Изготовлены из высококачественной смеси материалов: 76% хлопок, 22% полиэстер и 2% эластан, что обеспечивает комфорт и прочность изделия.
Синий цвет джинсов создает стильный и универсальный образ, подходящий для различных повседневных ситуаций. Эти джинсы имеют классическую посадку на талии и прямую ногу, что делает их идеальным выбором для мужчин разных фигур.
Джинсы Wrangler Men Greensboro также обладают пятикарманным дизайном, включая задние и передние карманы, что удобно для хранения мелочей. Пошив и отделка джинсов выполнены с высоким качеством, что гарантирует долговечность изделия.
Независимо от того, просто ли вы ищете удобные и практичные джинсы или хотите создать стильный образ, джинсы Wrangler Men Greensboro подходят для вас. Они предлагают отличное сочетание комфорта, качества и современного стиля. Плотность ткани 10 1/2 OZ</t>
  </si>
  <si>
    <t>76% хлопок, 22% полиэстер, 2% эластан</t>
  </si>
  <si>
    <t>LARSTON AUTHENTIC BLACK</t>
  </si>
  <si>
    <t>W18S8912V</t>
  </si>
  <si>
    <t>Джинсы Wrangler Men Larston представляют собой стильные и комфортные джинсы для мужчин. Они изготовлены из высококачественного материала, состоящего из 98% хлопка и 2% эластана. 
Эти джинсы выполнены в сером цвете, который идеально подходит для создания различных образов. Они имеют узкий крой, который отлично сидит на фигуре и подчеркивает мужественность. 
Джинсы Wrangler Men Larston обладают высокой износостойкостью и прочными швами, что обеспечивает длительный срок службы изделия. 
Эластичная ткань с добавлением эластана делает эти джинсы очень комфортными и приятными на ощупь. Они обеспечивают свободу движений и отличную посадку. 
Стильные и функциональные, джинсы Wrangler Men Larston являются отличным выбором для мужчин, которые ценят стиль, комфорт и качество в одежде. Они подойдут для повседневного использования или для особых случаев, добавляя образу мужественности и современности.</t>
  </si>
  <si>
    <t>MOM RELAXED PATTY</t>
  </si>
  <si>
    <t>W24M73Y27</t>
  </si>
  <si>
    <t>Джинсы для женщин Wrangler Women Mom Relaxed Jeans - это стильные и комфортные джинсы, созданные специально для более расслабленного и свободного фита. 
Изготовленные из 100% хлопка, они обеспечивают непревзойденную мягкость и комфорт при ношении. Материал хлопок позволяет коже дышать, предотвращая потение и раздражение. 
Джинсы имеют классический голубой оттенок, который легко сочетается с различными верхней одеждой и обувью. 
Особенностью модели является расслабленный фасон, который обеспечивает свободу движений и не стесняет фигуру. Это классические "мом"-джинсы с высокой талией и узкими бедрами, которые расширяются книзу. 
Эти джинсы подходят для повседневного использования и идеально сочетаются с футболками, свитерами, рубашками и другими элементами гардероба. 
Современные, стильные и удобные, эти джинсы для женщин от Wrangler - отличный выбор для тех, кто ценит комфорт и модный образ.</t>
  </si>
  <si>
    <t>SLIM DARK WASH</t>
  </si>
  <si>
    <t>112352574</t>
  </si>
  <si>
    <t>Женские джинсы Wrangler Women Slim Jeans – это воплощение стиля и комфорта, созданное для современных женщин, ценящих качество и элегантность. Эти джинсы, выполненные из высококачественного хлопкового денима с добавлением эластана, обеспечивают идеальную посадку по фигуре, подчеркивая женственные линии и создавая изысканный силуэт. Модель имеет узкий крой и среднюю посадку на талии, что делает ее универсальной и максимально подходящей для любого типа фигуры. Практичные и функциональные элементы, такие как застежка на молнии и металлическая пуговица с логотипом Wrangler, добавляют джинсам прочности и выразительности. Традиционные пять карманов, в том числе два передних, маленький карман для мелочи и два задних кармана, украшают стильной строчкой – все это придает изделию оригинальность и фирменный шарм. Цветовая палитра позволяет легко комбинировать джинсы с различными элементами вашего гардероба. Эти джинсы прекрасно подходят для создания как повседневных, так и более нарядных образов. Носите их с кроссовками и футболкой для расслабленного и комфортного стиля или добавьте каблуки и элегантную блузку, чтобы создать более утонченный и притягательный образ. Женские джинсы Wrangler Women Slim Jeans – это не просто базовый элемент гардероба, это ваш надежный союзник в создании стильных и уверенных образов на каждый день. Их качество и стиль всегда будут актуальными, а универсальность позволит вам выглядеть безупречно в любой ситуации.</t>
  </si>
  <si>
    <t>78% хлопок, 21% полиэстер, 1% эластан</t>
  </si>
  <si>
    <t>GREENSBORO BLUE GREY</t>
  </si>
  <si>
    <t>112355018</t>
  </si>
  <si>
    <t>GREENSBORO DEEP BLUE BLACK</t>
  </si>
  <si>
    <t>112355019</t>
  </si>
  <si>
    <t>13MWZ DARK STONE</t>
  </si>
  <si>
    <t>112358499</t>
  </si>
  <si>
    <t>Мужские джинсы Wrangler 13MWZ Bleach Jeans – воплощением классического стиля и безупречного качества. Изготовленные из прочного денима, эти джинсы обладают высокой износостойкостью и невероятным комфортом. Модель 13MWZ известна своим легендарным прямым кроем и средней посадкой, которые обеспечивают отличную посадку для любой фигуры.
Оттенок придает джинсам стильный и современный вид, подходящий для различных повседневных ситуаций. Джинсы оснащены удобными карманами и прочной застежкой на молнию, а также культовой брендировкой Wrangler, что добавляет дополнительный акцент на качество и традиции марки.
Идеальные для повседневного ношения, джинсы Wrangler 13MWZ Bleach Jeans легко сочетаются с футболками, толстовками и рубашками, создавая непринужденные и стильные образы. Эти джинсы станут достойным дополнением вашего гардероба, обеспечивая комфорт и уверенность в каждом шаге. Плотность ткани 15 OZ</t>
  </si>
  <si>
    <t>LARSTON BASS BLACK</t>
  </si>
  <si>
    <t>W18S3018O</t>
  </si>
  <si>
    <t>Джинсы Wrangler Men Larston Jeans - это идеальный вариант для мужчин, которые хотят выглядеть стильно и комфортно. Эти джинсы обладают современным дизайном с ярко-выраженной состаренной оттелкой.
Они изготовлены из высококачественного хлопка, состоящего на 98% из хлопка и на 2% из эластана. Такая композиция материалов придает джинсам их уникальные качества. Они обладают отличной растяжимостью, что обеспечивает свободу движений и комфорт при ношении.
Джинсы Wrangler Men Larston Jeans имеют стильный и современный покрой, который подчеркивает мужскую фигуру. Они имеют зауженный крой, что создает модный и элегантный образ.
Эти джинсы оснащены удобной застежкой на молнию с пуговицей. Они также имеют пять карманов, включая передние и задние карманы для удобного хранения ваших вещей.
Джинсы Wrangler Men Larston Jeans отлично сочетаются с различными видами верхней одежды и обуви для создания расслабленного образа.
Будь то встреча с друзьями или прогулка в парке, джинсы Wrangler Men Larston Jeans подчеркнут вашу индивидуальность и стиль. Они обеспечат вам комфорт и уверенность в себе, благодаря высокому качеству материалов и профессиональному пошиву.</t>
  </si>
  <si>
    <t>GREENSBORO BLUE TOMORROW</t>
  </si>
  <si>
    <t>112338770</t>
  </si>
  <si>
    <t>Мужские классические джинсы GREENSBORO BLUE TOMORROW прямого кроя со средней посадкой. Плотность ткани 12 3/4 OZ</t>
  </si>
  <si>
    <t>34/32</t>
  </si>
  <si>
    <t>35/32</t>
  </si>
  <si>
    <t>50-52</t>
  </si>
  <si>
    <t>GREENSBORO MOSAIC</t>
  </si>
  <si>
    <t>112362335</t>
  </si>
  <si>
    <t>GREENSBORO OCEAN STORM</t>
  </si>
  <si>
    <t>112370847</t>
  </si>
  <si>
    <t>33/30</t>
  </si>
  <si>
    <t>GREENSBORO SHELL</t>
  </si>
  <si>
    <t>112377763</t>
  </si>
  <si>
    <t>Плотность ткани 11 2/5 OZ</t>
  </si>
  <si>
    <t>56% хлопок, 25% полиэстер, 13% лиоцелл, 5% эластомультиэстер, 1% эластан</t>
  </si>
  <si>
    <t>TEXAS SLIM HARBOR BLUE</t>
  </si>
  <si>
    <t>112377811</t>
  </si>
  <si>
    <t>Плотность ткани 11 OZ</t>
  </si>
  <si>
    <t>36/30</t>
  </si>
  <si>
    <t>RIVER HARBOR BLUE</t>
  </si>
  <si>
    <t>112377825</t>
  </si>
  <si>
    <t>LOOSE STRAIGHT DOVE WING</t>
  </si>
  <si>
    <t>112377842</t>
  </si>
  <si>
    <t>Плотность ткани 10 2/3 OZ</t>
  </si>
  <si>
    <t>DOUBLE KNEE CARPENTER RINSED</t>
  </si>
  <si>
    <t>112377855</t>
  </si>
  <si>
    <t>WORLD WIDE DENIM GALAXY</t>
  </si>
  <si>
    <t>112378172</t>
  </si>
  <si>
    <t>Плотность ткани 8 1/4 OZ</t>
  </si>
  <si>
    <t>WORLD WIDE BUBBLY</t>
  </si>
  <si>
    <t>112378270</t>
  </si>
  <si>
    <t>Плотность ткани 10 4/5 OZ</t>
  </si>
  <si>
    <t>WORLD WIDE ECRU</t>
  </si>
  <si>
    <t>112378272</t>
  </si>
  <si>
    <t>Плотность ткани 7 5/8 OZ</t>
  </si>
  <si>
    <t>MONTANA COURT TEAL</t>
  </si>
  <si>
    <t>112378282</t>
  </si>
  <si>
    <t>LOGO CAP BLACK</t>
  </si>
  <si>
    <t>112364059</t>
  </si>
  <si>
    <t>Кепка</t>
  </si>
  <si>
    <t>Аксессуары</t>
  </si>
  <si>
    <t>Кепки</t>
  </si>
  <si>
    <t>Унисекс</t>
  </si>
  <si>
    <t>Мужская бейсболка Wrangler Logo Cap — это стильное и практичное дополнение к вашему гардеробу. Изготовленная из 100% хлопка, она обеспечивает комфорт и легкость на протяжении всего дня. Этот материал отличается высокой воздухопроницаемостью, позволяя коже дышать и создавая приятные ощущения во время носки, что особенно важно в жаркую погоду.
Бейсболка оснащена регулируемым ремешком, который позволяет легко настроить посадку под индивидуальные размеры и предпочтения. Это делает ее универсальной и подходящей для любого обладателя. Спереди бейсболки расположена вышивка с фирменным логотипом Wrangler, которая подчеркивает ваш утонченный вкус и принадлежность к легендарному бренду с богатой историей.
Классический дизайн и универсальный стиль делают эту бейсболку идеальной для различных случаев жизни — будь то прогулка по городу, активный отдых на природе или просто повседневное использование. Wrangler Logo Cap станет вашим надежным спутником, защищая голову и лицо от солнца, а также добавляя уверенности и стиля в каждый ваш образ.</t>
  </si>
  <si>
    <t>Tech size</t>
  </si>
  <si>
    <t>OS</t>
  </si>
  <si>
    <t>_</t>
  </si>
  <si>
    <t>LOGO CAP ECRU</t>
  </si>
  <si>
    <t>112378792</t>
  </si>
  <si>
    <t>SHORT PUFFER JACKET IVY GREEN</t>
  </si>
  <si>
    <t>112356502</t>
  </si>
  <si>
    <t>Пуховик</t>
  </si>
  <si>
    <t>Куртки и пуховики</t>
  </si>
  <si>
    <t>Спортивный стиль</t>
  </si>
  <si>
    <t>Женский короткий пуховик Wrangler Women Short Puffer Jacket — это идеальный выбор для тех, кто хочет оставаться в тепле и комфорте в холодное время года, не жертвуя стилем. Эта модель создана, чтобы обеспечить уют и сохранить тепло благодаря инновационной подкладке, которая отличается дышащими свойствами. 
Куртка продумана до мелочей: эластичные манжеты надежно удерживают тепло внутри, что позволяет чувствовать себя комфортно с утра до вечера. Карманы на молнии не только практичны, но и надежно защищают ваши вещи. Стандартный крой и воротник-стойка добавляют непринужденности и делают куртку удобной для ежедневного использования.
Эта куртка отлично выглядит в сочетании с другими элементами гардероба, такими как свитера и толстовки, что делает её идеальной для создания многослойных образов. Она станет незаменимой частью повседневного стиля, добавляя нотку изысканности и современности.
Классический крой способствует легкости движений и комфорту, а стильный дизайн гарантирует, что вы будете выглядеть модно в любую погоду. Wrangler Women Short Puffer Jacket — это сочетание практичности и стиля, которое украсит ваш зимний гардероб, обеспечив защиту от холода и ветерка.</t>
  </si>
  <si>
    <t>зеленый</t>
  </si>
  <si>
    <t>100% полиамид</t>
  </si>
  <si>
    <t>INT</t>
  </si>
  <si>
    <t>XS</t>
  </si>
  <si>
    <t>S</t>
  </si>
  <si>
    <t>M</t>
  </si>
  <si>
    <t>L</t>
  </si>
  <si>
    <t>XL</t>
  </si>
  <si>
    <t>124MJ SHERPA GRISAILLE</t>
  </si>
  <si>
    <t>112357214</t>
  </si>
  <si>
    <t>Куртка</t>
  </si>
  <si>
    <t>Мужская джинсовая куртка с подскладкой из шерпы Wrangler 124MJ Sherpa Jacket — это икона стиля, которая объединяет классический дизайн и современные технологии для вашего комфорта. Выполненная из прочного неэластичного денима, эта куртка будет служить вам долго, выдерживая любые испытания. Внутренняя подкладка из шерпы обеспечивает дополнительное тепло, делая ее идеальной для холодного времени года.
Куртка отличается традиционными вестерн-элементами дизайна, такими как закругленные карманы с клапанами, наклонные карманы по бокам и зигзагообразная строчка, которые придают ей аутентичный и стильный вид. Конструкция Action Back повышает свободу движений, гарантируя комфорт в каждой ситуации.
Особое внимание уделено процессу производства, который отличается низким воздействием на окружающую среду, что делает этот продукт более экологичным выбором. Более 70% ткани выполнено из американского хлопка, подчеркивающего качество и ответственность бренда Wrangler.
Фурнитура медного цвета добавляет изысканные акценты, завершая образ этой уникальной куртки. Если вы ищете сочетание непревзойденного стиля и функциональности, Wrangler 124MJ Sherpa Jacket — ваш идеальный выбор.</t>
  </si>
  <si>
    <t>EASY BELT</t>
  </si>
  <si>
    <t>112352693</t>
  </si>
  <si>
    <t>Ремень</t>
  </si>
  <si>
    <t>Прочие аксессуары</t>
  </si>
  <si>
    <t>Ремень Wrangler Easy Belt — это универсальный аксессуар, который будет актуален как в повседневных, так и в более торжественных образах. Он сочетает в себе высокую функциональность и стильный дизайн, что делает его незаменимым элементом гардероба. 
Классический дизайн этого ремня подходит для любого времени года и не выходит из моды, подчеркивая устойчивость и элегантность вашего образа. Прочные материалы и качественная конструкция гарантируют долгий срок службы, а также устойчивость к износу. 
Wrangler уделяет внимание деталям, благодаря чему этот ремень отличается отменным качеством и изысканным дизайном, что делает его идеальным выбором для любой ситуации.</t>
  </si>
  <si>
    <t>100% кожа</t>
  </si>
  <si>
    <t>СМ</t>
  </si>
  <si>
    <t>85</t>
  </si>
  <si>
    <t>105</t>
  </si>
  <si>
    <t>EASY WESTERN BELT COGNAC</t>
  </si>
  <si>
    <t>112361370</t>
  </si>
  <si>
    <t>75</t>
  </si>
  <si>
    <t>EASY WESTERN BELT BLACK</t>
  </si>
  <si>
    <t>112361371</t>
  </si>
  <si>
    <t>70</t>
  </si>
  <si>
    <t>EASY BELT BLACK</t>
  </si>
  <si>
    <t>112378831</t>
  </si>
  <si>
    <t>80</t>
  </si>
  <si>
    <t>BIG BUCKLE BELT BLACK</t>
  </si>
  <si>
    <t>112378837</t>
  </si>
  <si>
    <t>KABEL BUCKLE</t>
  </si>
  <si>
    <t>112125430</t>
  </si>
  <si>
    <t>Ремень женский Levi's Lux Leather Belt — это идеальное сочетание элегантности и прочности, которое поднимет ваш стиль на новый уровень. Изготовленный из 100% цельнозерновой бычьей кожи, этот аксессуар не только выглядит роскошно, но и сохраняет великолепный вид в течение долгих лет.
Уникальная текстура натуральной кожи делает каждый ремень уникальным, придавая вашему образу изысканный оттенок. Приподнятый пояс добавляет элегантности и утонченности, превращая простой аксессуар в яркий акцент вашего гардероба.
Ремень Lux Leather Belt прекрасно подходит как для повседневных, так и для более официальных образов. Он легко сочетается с любыми брюками или джинсами, добавляя нотку утонченности и стиля. Прочная конструкция и качественные материалы обеспечивают долговечность, делая этот ремень надежным спутником на каждый день.
Независимо от трендов, ремень Lux Leather от Levi's всегда будет символизировать стиль и качество. Выбирайте этот аксессуар для создания впечатляющих и модных образов, которые будут подчеркивать вашу индивидуальность. 
Размер ремня измеряется от края пряжки до среднего отверстия. Ширина ремня 25 мм</t>
  </si>
  <si>
    <t>METAL LOOP</t>
  </si>
  <si>
    <t>112125433</t>
  </si>
  <si>
    <t>Каждой паре джинсов нужен такой хороший ремень, как этот, качественный и особо прочный. Вы не ошибетесь, выбрав этот ремень Wrangler Metal Loop с металлической пряжкой, которая подчеркнет ваш образ. Изготовлен из натуральной кожи, пряжка с тиснением Wrangler. Ширина 36 мм.</t>
  </si>
  <si>
    <t>100</t>
  </si>
  <si>
    <t>STITCHED BELT</t>
  </si>
  <si>
    <t>112125436</t>
  </si>
  <si>
    <t>Прошитый ремень черного цвета Wrangler STITCHED украшен контрастной строчкой, матовой серебристой пряжкой и петлей для ремня с логотипом. Вечная классика, которая прослужит вам долгие годы.</t>
  </si>
  <si>
    <t>112125438</t>
  </si>
  <si>
    <t>Прошитый ремень коричневого цвета Wrangler STITCHED украшен контрастной строчкой, матовой пряжкой и петлей для ремня с логотипом. Вечная классика, которая прослужит вам долгие годы. Ширина ремня 40 мм.</t>
  </si>
  <si>
    <t>110</t>
  </si>
  <si>
    <t>2SIDED BELT</t>
  </si>
  <si>
    <t>112141116</t>
  </si>
  <si>
    <t>Классический ремень Wrangler Kabel Buckle из натуральной кожи с прочной квадратной пряжкой - надёжный и стильный аксессуар, который подчеркнёт ваш образ. Идеально смотрится с денимом или повседневной одеждой в духе Wrangler.
Особенности:
Изготовлен из качественной натуральной кожи крупного рогатого скота, обеспечивающей надёжность и долговечность;
Сдержанный дизайн: квадратная металлическая пряжка с фирменным тиснением логотипа Wrangler; 
Универсальная ширина 40 мм : подходит для джинсов и повседневных брюк, дополняет образ в стиле casual и американской классики.</t>
  </si>
  <si>
    <t>95</t>
  </si>
  <si>
    <t>BELT BLACK</t>
  </si>
  <si>
    <t>112352678</t>
  </si>
  <si>
    <t>Мужской кожаный ремень Wrangler — это воплощение элегантности и качества. Изготовленный из натуральной высококачественной кожи, он обещает долговечность и комфорт при ношении. Классическая серебристая пряжка придает ремню изысканный и одновременно универсальный вид, который подойдет как для официальных, так и для повседневных образов. Шлевка украшена тиснением логотипа Wrangler, добавляющим стильный акцент и подчеркивающим статус владельца. Этот ремень станет неотъемлемым аксессуаром в гардеробе любого мужчины, ценящего надежность и стиль.</t>
  </si>
  <si>
    <t>112352691</t>
  </si>
  <si>
    <t>Мужской классический кожаный ремень Wrangler выполнен из высококачественной 100 % натуральной кожи. Оригинальная латунная пряжка с тиснением названия бренда. Ширина 40 мм.</t>
  </si>
  <si>
    <t>100% натуральная кожа</t>
  </si>
  <si>
    <t>112352692</t>
  </si>
  <si>
    <t>Ремень Wrangler Men Easy Belt – это воплощение элегантности и универсальности, который прекрасно дополнит любой мужской гардероб. Изготовленный из 100% натуральной кожи, он обладает не только стильным внешним видом, но и высокой долговечностью. Этот ремень идеально подходит для любого случая и тренда, будь то деловой наряд, повседневный стиль или неформальная встреча. Простота и качество исполнения делают Men Easy Belt вечным аксессуаром, который станет неотъемлемой частью вашего образа, подчеркивая вашу индивидуальность и утонченный вкус. Независимо от обстоятельств, ремень Wrangler Men Easy Belt всегда поможет вам выглядеть безупречно.</t>
  </si>
  <si>
    <t>90</t>
  </si>
  <si>
    <t>EASY BELT COW</t>
  </si>
  <si>
    <t>112378830</t>
  </si>
  <si>
    <t>белый/коричневый</t>
  </si>
  <si>
    <t>CAMP SHIRT PEACH MELBA</t>
  </si>
  <si>
    <t>112351587</t>
  </si>
  <si>
    <t>Рубашка</t>
  </si>
  <si>
    <t>Рубашки</t>
  </si>
  <si>
    <t>Женская рубашка Wrangler Women Camp Shirt — это идеальное сочетание удобства и стиля, воплощенное в одном изделии. Выполненная из легкого и дышащего материала, эта рубашка станет незаменимой частью вашего гардероба в теплое время года. Свободный крой и классический дизайн делают ее универсальным выбором для различных повседневных образов. Особенностью этой модели являются просторные короткие рукава, которые придают рубашке непринужденный и элегантный вид. Рубашка имеет классический отложной воротник и застежку на пуговицах, что обеспечивает удобство ношения и возможность регулируемости. Эта рубашка прекрасно сочетается с шортами, джинсами или лёгкими брюками, что позволяет создавать разнообразные образы для прогулок, работы или встреч с друзьями.  Wrangler Women Camp Shirt — это воплощение непринужденной элегантности и практичности, которое подойдет для любой современной женщины, ценящей комфорт и стильное исполнение.</t>
  </si>
  <si>
    <t>розовый</t>
  </si>
  <si>
    <t>SS W RESORT SHIRT NAVY WHITE</t>
  </si>
  <si>
    <t>112378102</t>
  </si>
  <si>
    <t>Мужская рубашка Wrangler Resort Shirt — для теплых месяцев в современном мужском гардеробе. Короткие рукава, принт родео на спине для узнаваемости бренда Wrangler в стиле вестерн. Мягкий воздушный хлопок идеален для жары без раздражения кожи при носке в течение всего дня. Свободный крой, прямой низ, застежка на пуговицы для комфорта при активности на улице и в помещении. Два нагрудных кармана, разрезы по бокам для функциональности изделия без лишних деталей в дизайне. 100% регенеративный хлопок по эко-стандартам заботится о почве и воде при производстве изделия. Рубашка легкая, дышащая, быстро сохнет после стирки в машинке без деформации и потери вида. Сочетается с шортами и легкими брюками для различных образов в летнем гардеробе мужчины. Это выбор для отпуска и летних прогулок без компромиссов в качестве и комфорте носки изделия. Добавьте вестерн-стиль в гардероб с рубашкой Wrangler Resort для современного мужчины. Идеальна для солнечных дней, когда нужен комфорт и стиль без ограничений в носке на улице. Качество натуральных материалов и уникальный принт делают её фаворитом лета в гардеробе без компромиссов.</t>
  </si>
  <si>
    <t>65% хлопок, 23% полиэстер, 12% вискоза</t>
  </si>
  <si>
    <t>XXL</t>
  </si>
  <si>
    <t>54-56</t>
  </si>
  <si>
    <t>OXFORD SHIRT DARK NAVY</t>
  </si>
  <si>
    <t>112357241</t>
  </si>
  <si>
    <t>Мужская рубашка Wrangler Oxford Shirt — это идеальное сочетание классики и комфорта для тех, кто стремится внести элегантность в повседневные приключения. Изготовленная из мягкого и дышащего 100% хлопка, она гарантирует комфорт и удобство в течение всего дня. Классический воротник на пуговицах и аккуратно вышитый логотип на груди добавляют рубашке утонченности и делают её отличным выбором как для работы, так и для отдыха.
Рубашка имеет прямой покрой, который не обтягивает и не сковывает движения, обеспечивая идеальную посадку с первого надевания. Закругленный подол позволяет носить её как заправленной, так и навыпуск, предоставляя свободу выбора при создании различных стилей. Манжеты на пуговицах добавляют изысканный акцент и позволяют регулировать посадку.
Обычный крой рубашки обеспечивает максимальный комфорт, делая её универсальным элементом гардероба на каждый день. Wrangler Oxford Shirt — это выбор для тех, кто ценит качество, стиль и универсальность в повседневной одежде.</t>
  </si>
  <si>
    <t>SS WESTERN SHIRT RINSE BLACK</t>
  </si>
  <si>
    <t>112377968</t>
  </si>
  <si>
    <t>Плотность ткани 8 OZ</t>
  </si>
  <si>
    <t>3XL</t>
  </si>
  <si>
    <t>1 PKT SHIRT FORGET ME NOT</t>
  </si>
  <si>
    <t>112378039</t>
  </si>
  <si>
    <t>54% лён, 46% хлопок</t>
  </si>
  <si>
    <t>SS 1 PKT SHIRT DARK NAVY</t>
  </si>
  <si>
    <t>112378044</t>
  </si>
  <si>
    <t>SS 1 PKT SHIRT FORGET ME NOT</t>
  </si>
  <si>
    <t>112378046</t>
  </si>
  <si>
    <t>SS 1 PKT SHIRT DEEP DEPTHS</t>
  </si>
  <si>
    <t>112378047</t>
  </si>
  <si>
    <t>DRAMA COLLAR SHIRT WORN WHITE</t>
  </si>
  <si>
    <t>112378112</t>
  </si>
  <si>
    <t>Плотность ткани 3 3/4 OZ</t>
  </si>
  <si>
    <t>белый</t>
  </si>
  <si>
    <t>SS OVERSHIRT RINSE</t>
  </si>
  <si>
    <t>112378123</t>
  </si>
  <si>
    <t>TIE FRONT SHIRT ECRU</t>
  </si>
  <si>
    <t>112378134</t>
  </si>
  <si>
    <t>HERITAGE SHIRT NATURAL</t>
  </si>
  <si>
    <t>112378145</t>
  </si>
  <si>
    <t>58% хлопок, 41% лиоцелл, 1% эластан</t>
  </si>
  <si>
    <t>SS WESTERN SHIRT TRUE NAVY</t>
  </si>
  <si>
    <t>112378498</t>
  </si>
  <si>
    <t>2 POCKET PATCH TRUE BLUE</t>
  </si>
  <si>
    <t>W5554AF02</t>
  </si>
  <si>
    <t>Эта вельветовая рубашка синего цвета с двумя накладными карманами и заостренным воротником имеет приятный изюминку.
Он отлично смотрится, когда вы носите ее с футболкой под низ, чтобы чувствовать себя тепло и комфортно в течение всего сезона.
100% хлопок.
Манжеты на пуговицах.
Этикетка с логотипом Wrangler на кармане.</t>
  </si>
  <si>
    <t>AVIATOR SWEATSHIRT BLACK</t>
  </si>
  <si>
    <t>112378111</t>
  </si>
  <si>
    <t>Толстовка</t>
  </si>
  <si>
    <t>Толстовки и ветровки</t>
  </si>
  <si>
    <t>Плотность ткани 10 1/3 OZ</t>
  </si>
  <si>
    <t>80% хлопок, 20% полиэстер</t>
  </si>
  <si>
    <t>KNIT SWEATER DAHLIA</t>
  </si>
  <si>
    <t>112357203</t>
  </si>
  <si>
    <t>Джемпер</t>
  </si>
  <si>
    <t>Мужской свитер Wrangler Knit Sweater — это воплощение комфорта и стиля. Этот свитер с классическим прямым кроем и круглым вырезом горловины создан для тех, кто ценит сочетание традиции и модных тенденций. Изготовленный из качественного трикотажного материала, он обеспечивает мягкость и тепло, что делает его идеальным вариантом для прохладных дней.
Этот свитер подходит для любых ситуаций, будь то офисные будни или неформальные встречи с друзьями. Его универсальный дизайн позволяет легко комбинировать его с различными элементами гардероба: джинсами для создания повседневного образа или с классическими брюками для более элегантного стиля. 
Цвето свитера позволяет подчеркнуть ваш личный стиль и легко вписывается в любой гардероб. Бренд Wrangler славится своим высоким качеством, и этот свитер не исключение. Каждая деталь продумана до мелочей, чтобы обеспечить вам комфорт и уверенность каждый день.
Выбирая Wrangler Knit Sweater M, вы выбираете надежность и стиль в одном изделии. Этот свитер станет вашей любимой вещью в прохладное время года, сочетая в себе уют и современный дизайн.</t>
  </si>
  <si>
    <t>бордовый</t>
  </si>
  <si>
    <t>50% хлопок, 45% полиамид, 5% шерсть</t>
  </si>
  <si>
    <t>WESTERN JACKET</t>
  </si>
  <si>
    <t>112350359</t>
  </si>
  <si>
    <t>Джинсовка</t>
  </si>
  <si>
    <t>Джинсовая куртка Wrangler Women Western Jacket – идеальное сочетание классического западного стиля и современных модных тенденций. Эта женская джинсовая куртка укороченного кроя станет ярким акцентом вашего гардероба. В её дизайне гармонично сочетаются стилистические элементы вестерна: фигурная кокетка и накладные карманы с клапанами на кнопках, которые придают образу неповторимый характер.
Спереди куртка застёгивается на кнопки, что добавляет удобства и функциональности. Особое внимание привлекает необработанный низ изделия, создавая эффект легкой небрежности и добавляя дерзкий акцент в ваш образ. Расслабленный фасон куртки обеспечивает свободу движений и дополнительный комфорт в носке.
Изготовленная из высококачественного хлопка, куртка Wrangler не только стильно выглядит, но и обеспечивает комфорт в любое время года. Её можно легко комбинировать с различными элементами гардероба – от джинсов и шорт до легких летних платьев, создавая безупречные образы для любых ситуаций.
Включите в свой стиль Wrangler Women Western Jacket и наслаждайтесь вниманием окружающих и собственной уверенностью в каждом движении. Эта куртка станет вашим незаменимым спутником и на прогулках по городу, и на загородных выездах, подчеркивая вашу индивидуальность и безупречное чувство стиля.</t>
  </si>
  <si>
    <t>CLASSIC JACKET</t>
  </si>
  <si>
    <t>112128892</t>
  </si>
  <si>
    <t>Джинсовая куртка Wrangler Men Classic Jacket — воплощение непревзойденного стиля и удобства в мужской одежде. Эта куртка объединяет в себе классические элементы дизайна и бескомпромиссное качество, которыми так славится бренд Wrangler.
Куртка выполнена из премиального денима, отличающегося прочностью и долговечностью. Традиционный крой и узнаваемые детали, такие как накладные нагрудные карманы и металлические пуговицы, подчеркивают аутентичность этой модели и создают винтажный шарм. Wrangler Men Classic Jacket идеально подходит для межсезонного гардероба. Её универсальный темно-синий оттенок легко сочетается с любыми элементами одежды — от классических джинсов и брюк чинос до повседневных футболок и рубашек. Эта куртка станет идеальной основой для любых образов, будь то поход на прогулку, встреча с друзьями или даже неформальная рабочая обстановка. Особенностью этой джинсовой куртки является её исключительный комфорт и практичность. Прочный деним обеспечивает надежную защиту от ветра и прохлады, при этом оставаясь достаточно лёгким и дышащим для повседневного использования. Классический крой предлагает свободу движений и удобную посадку, которая подойдёт каждому. Wrangler Men Classic Jacket — обязательный элемент гардероба для современного мужчины. Это не просто джинсовая куртка, а стильный и функциональный аксессуар, который подчеркнёт ваш уникальный вкус и чувство стиля. Выберите эту куртку и наслаждайтесь её универсальностью и качеством, которые гарантирует бренд Wrangler. Плотность ткани 12 1/5 OZ</t>
  </si>
  <si>
    <t>LOGO CREW SWEAT</t>
  </si>
  <si>
    <t>112350538</t>
  </si>
  <si>
    <t>Мужской свитшот Wrangler Logo Crew Sweatshirt — это стильная вещь, неподвластная времени, которая станет отличным дополнением к вашему гардеробу. Этот свитшот стандартного кроя универсален и идеально подходит для носки круглый год, обеспечивая комфорт и стиль в любое время. 
Благодаря универсальному цвету, свитшот легко комбинируется с различными элементами одежды, будь то ваши любимые джинсы или повседневные брюки. Знаменитый логотип Wrangler, расположенный на груди, придаёт изделию фирменный стиль и отражает легендарные традиции бренда, что делает свитшот необходимым элементом любого гардероба. 
С его классическим дизайном свитшот легко сочетается с самыми разными нарядами, будь то повседневный или более формальный образ, добавляя в ваш стиль элемент непринужденной элегантности и современности.</t>
  </si>
  <si>
    <t>REGULAR JACKET RINSED NIGHT</t>
  </si>
  <si>
    <t>112362391</t>
  </si>
  <si>
    <t>Джинсовая куртка Wrangler Men Classic Jacket — воплощение непревзойденного стиля и удобства в мужской одежде. Эта куртка объединяет в себе классические элементы дизайна и бескомпромиссное качество, которыми так славится бренд Wrangler.
Куртка выполнена из премиального денима, отличающегося прочностью и долговечностью. Традиционный крой и узнаваемые детали, такие как накладные нагрудные карманы и металлические пуговицы, подчеркивают аутентичность этой модели и создают винтажный шарм. Wrangler Men Classic Jacket идеально подходит для межсезонного гардероба. Её универсальный темно-синий оттенок легко сочетается с любыми элементами одежды — от классических джинсов и брюк чинос до повседневных футболок и рубашек. Эта куртка станет идеальной основой для любых образов, будь то поход на прогулку, встреча с друзьями или даже неформальная рабочая обстановка. Особенностью этой джинсовой куртки является её исключительный комфорт и практичность. Прочный деним обеспечивает надежную защиту от ветра и прохлады, при этом оставаясь достаточно лёгким и дышащим для повседневного использования. Классический крой предлагает свободу движений и удобную посадку, которая подойдёт каждому. Wrangler Men Classic Jacket — обязательный элемент гардероба для современного мужчины. Это не просто джинсовая куртка, а стильный и функциональный аксессуар, который подчеркнёт ваш уникальный вкус и чувство стиля. Выберите эту куртку и наслаждайтесь её универсальностью и качеством, которые гарантирует бренд Wrangler. Плотность ткани 10 2/3 OZ</t>
  </si>
  <si>
    <t>SMALL LOGO CREW OAT MELEE</t>
  </si>
  <si>
    <t>112364090</t>
  </si>
  <si>
    <t>Мужской свитшот Wrangler Men Small Logo Crew — это воплощение комфорта и стиля, идеально подходящее для прохладной погоды и повседневного использования. Этот свитшот выполнен в классическом крое, который обеспечивает удобную и свободную посадку. Прямой подол и круглая горловина придают модели традиционный и универсальный вид, подходящий для различных случаев.
Свитшот изготовлен из качественного французского трикотажа без начеса, что делает его невероятно теплым и приятным к телу. Этот материал славится своей долговечностью и мягкостью, обеспечивая комфорт ношения на протяжении всего дня. 
На груди аккуратно вышита надпись «Wrangler Jeans 1947», которая добавляет изделию уникальности и подчеркивает наследие бренда. Эта вышивка является не только стильным акцентом, но и знаком качества, связанного с долгой историей Wrangler.
Свитшот легко сочетается с джинсами или спортивными брюками, что делает его идеальным выбором для создания casual образа. Независимо от того, отправляетесь ли вы на прогулку или просто отдыхаете дома, этот свитшот станет надежным спутником, дарящим тепло и стиль.</t>
  </si>
  <si>
    <t>98% хлопок, 2% вискоза</t>
  </si>
  <si>
    <t>SMALL LOGO CREW LATIGO BAY</t>
  </si>
  <si>
    <t>112364095</t>
  </si>
  <si>
    <t>бирюзовый</t>
  </si>
  <si>
    <t>ANTI FIT JACKET CANYON SHADE</t>
  </si>
  <si>
    <t>112378056</t>
  </si>
  <si>
    <t>TRAILRIDER JACKET DUSK</t>
  </si>
  <si>
    <t>112378058</t>
  </si>
  <si>
    <t>AVIATOR SWEATSHIRT MID GREY</t>
  </si>
  <si>
    <t>112378110</t>
  </si>
  <si>
    <t>BOLERO JACKET WESTERN NIGHT</t>
  </si>
  <si>
    <t>112378130</t>
  </si>
  <si>
    <t>Плотность ткани 10 OZ</t>
  </si>
  <si>
    <t>GRAPHIC ZIP HOODIE MAGNET</t>
  </si>
  <si>
    <t>112378986</t>
  </si>
  <si>
    <t>Выберите удобную и стильную толстовку на молнии с графическим принтом в однотонном цвете, идеально подходящую для любого сезона. Знаменитый логотип Wrangler на груди добавляет классики, а стандартный крой обеспечивает расслабленную и комфортную посадку. Созданная с учетом комфорта и универсальности, эта толстовка станет отличным элементом многослойного образа, обеспечивающим непринужденный стиль.</t>
  </si>
  <si>
    <t>GRAPHIC ZIP HOODIE NAVY</t>
  </si>
  <si>
    <t>112378987</t>
  </si>
  <si>
    <t>REGULAR TEE</t>
  </si>
  <si>
    <t>112350306</t>
  </si>
  <si>
    <t>Футболка</t>
  </si>
  <si>
    <t>Футболки и майки</t>
  </si>
  <si>
    <t>Женская футболка Wrangler REGULAR TEE — это идеальное сочетание комфорта и стиля для повседневного гардероба. Выполненная из дышащего хлопка, она обеспечивает максимальную легкость и комфорт, что делает её незаменимой в жаркую погоду. Футболка имеет прямой крой, который подходит для любой фигуры, создавая аккуратный и стильный силуэт. Круглый вырез горловины добавляет ей классический и универсальный вид, позволяя легко сочетать с различными элементами вашего гардероба. Wrangler REGULAR TEE — это превосходный выбор для любого случая. Она прекрасно сочетается как с джинсами, создавая расслабленный повседневный стиль, так и с юбками для более женственного образа. Эта футболка станет основой вашего гардероба, обеспечивая вам комфорт и стиль в любой ситуации.</t>
  </si>
  <si>
    <t>RINGER TANK BELLFLOWER</t>
  </si>
  <si>
    <t>112378086</t>
  </si>
  <si>
    <t>Майка</t>
  </si>
  <si>
    <t>Майка Wrangler Women Slim Rider Tank сочетает в себе ретро-шарм и современный стиль, превращаясь в уникальную базовую вещь для любого гардероба. Изготовленная из плотного хлопка плотностью 360 г/кв.м, эта ребристая майка-борцовка выделяется своей износостойкостью и качеством. На левой стороне груди расположен фирменный тканый логотип, подчеркивающий долгую и богатую историю бренда Wrangler. Приталенный крой и классический круглый вырез горловины создают элегантный силуэт, который идеально подойдет для разных случаев. Майка изготовлена из ребристого хлопка с добавлением эластичных волокон, что обеспечивает комфорт и свободу движений. Контрастная отделка по краю горловины и рукавов придает образу завершенность и стильный акцент. Эта майка станет отличным дополнением к джинсам, шортам или юбке, добавляя нарядам нотку винтажного стиля и естественного шарма.</t>
  </si>
  <si>
    <t>фиолетовый</t>
  </si>
  <si>
    <t>95% хлопок, 5% эластан</t>
  </si>
  <si>
    <t>PLEATED CORSET TOP WORN WHITE</t>
  </si>
  <si>
    <t>112378135</t>
  </si>
  <si>
    <t>Топ</t>
  </si>
  <si>
    <t>Плотность ткани 4 OZ</t>
  </si>
  <si>
    <t>71% хлопок, 29% лён</t>
  </si>
  <si>
    <t>AMERICANA TEE NAVY</t>
  </si>
  <si>
    <t>112371477</t>
  </si>
  <si>
    <t>Мужская футболка Wrangler Americana Tee — это настоящая ода наследию бренда Wrangler, вдохновленная духом винтажной американской культуры. Сочетая в себе качество и уникальный стиль, эта футболка станет ярким акцентом вашего гардероба. Футболка выполнена в прямом крое, обеспечивая комфорт и свободу движений. Оригинальный рисунок на груди привносит элемент индивидуальности и подчеркивает ваше чувство стиля. Классический круглый вырез добавляет элегантности и делает эту модель универсальной для различных поводов. Футболка Wrangler Americana Tee идеально подходит как для повседневной носки, так и для особых случаев, когда вы хотите выделиться. Носите её с джинсами или шортами, чтобы завершить образ, вдохновленный духом Америки и наследием легендарного бренда.</t>
  </si>
  <si>
    <t>REGULAR TEE PEACH MELBA</t>
  </si>
  <si>
    <t>112350631</t>
  </si>
  <si>
    <t>3 PACK TEE WHITE GREY BLACK</t>
  </si>
  <si>
    <t>112371482</t>
  </si>
  <si>
    <t>Футболка (3 шт)</t>
  </si>
  <si>
    <t>Мужская футболка Wrangler Men Regular Tee 3P — это незаменимый элемент гардероба, обеспечивающий комфорт и стиль в любой ситуации. В комплект входят 3 футболки универсальных оттенков. Эти мягкие и удобные футболки легко комбинировать с любой одеждой.
Футболка имеет классический крой с круглым вырезом, прямым силуэтом и короткими рукавами, что делает её идеальной для повседневного ношения. Изготовленная из высококачественного супермягкого хлопкового джерси, она гарантирует комфорт на протяжении всего дня, независимо от вашей активности.
Комплект из трёх футболок даёт возможность выбора и позволит всегда быть готовым к любым событиям. Будь то прогулка, встреча с друзьями или обычный выходной день, эти футболки — это универсальное решение для любого случая. Пополните свой гардероб с Wrangler, выбирая сочетание комфорта, качества и простоты.</t>
  </si>
  <si>
    <t>серый/белый/черный</t>
  </si>
  <si>
    <t>VINTAGE TEE NAVY</t>
  </si>
  <si>
    <t>112378005</t>
  </si>
  <si>
    <t>Мужская винтажная футболка в ковбойском стиле от Wrangler, выполненная в синем цвете, сочетает классический вестерн с аутентичным видом. Изготовленная из плотного африканского хлопкового трикотажа, она отличается мягкой, но прочной текстурой, идеально подходящей для повседневной носки.
Винтажный крой создает расслабленный, классический силуэт, который не теряет форму. Графические элементы на левой стороне груди и на спине добавляют характера и уверенности, отсылая к ковбойским корням Wrangler.</t>
  </si>
  <si>
    <t>SS SOLID TEE NAVY</t>
  </si>
  <si>
    <t>112357358</t>
  </si>
  <si>
    <t>Мужская футболка Wrangler Men Short Sleeve Solid Tee — это идеальный выбор для тех, кто ценит комфорт и стиль в повседневной одежде. Благодаря свободному крою и плотному трикотажному материалу, эта футболка станет незаменимой вещью в вашем гардеробе, предлагая непринужденный и удобный образ для любого случая.
Футболка выполнена из плотного хлопкового трикотажа, который гарантирует комфорт и позволяет коже дышать, обеспечивая удобство на протяжении всего дня. Круглый вырез добавляет классический элемент в дизайн, делая футболку универсальной в сочетании с различными предметами гардероба.
Особое внимание привлекает тканый логотип Wrangler, расположенный чуть выше подола, который подчеркивает высокое качество и узнаваемый стиль бренда. Эта деталь придает футболке уникальный акцент, делая её не только комфортной, но и стильной.
Идеально подходит для комбинирования с вашими любимыми джинсами Wrangler и клетчатой рубашкой, создавая классический повседневный образ, который никогда не выйдет из моды. В этой футболке вы всегда будете выглядеть стильно и чувствовать себя комфортно, независимо от обстановки.</t>
  </si>
  <si>
    <t>GRAPHIC TEE FADED BLACK</t>
  </si>
  <si>
    <t>112351387</t>
  </si>
  <si>
    <t>Футболка Wrangler Men Graphic Tee — это стильный и удобный элемент мужского гардероба, который сочетает в себе качество и уникальное оформление. Это изделие выполнено из высококачественного хлопка, что обеспечивает исключительный комфорт и надежную воздухопроницаемость, делая футболку идеальной для повседневного ношения. На передней части изделия расположен графический принт с логотипом Wrangler, который придает изделию модный и оригинальный вид.
Классический крой этой футболки делает её универсальной и подходящей для сочетания с различной одеждой, будь то джинсы, шорты или спортивные брюки. 
Уход за изделием также не требует особых усилий: рекомендована машинная стирка при низких температурах, что помогает сохранить форму и насыщенность цветов даже после множества стирок. Футболка Wrangler Men Graphic Tee отлично подходит для создания повседневных образов, активного отдыха и непринужденных встреч с друзьями, подчеркивая ваш индивидуальный стиль и вкус.</t>
  </si>
  <si>
    <t>RINGER TEE RASPBERRY WINE</t>
  </si>
  <si>
    <t>112355286</t>
  </si>
  <si>
    <t>Женская футболка Wrangler Women Ringer Tee — это гармоничное сочетание ретро-стиля и современных трендов, обеспечивающее неподражаемый внешний вид и непревзойденный комфорт. Изготовленная из мягкого и дышащего хлопка, эта футболка обеспечивает отличную посадку и приятные ощущения на коже. Ее классический крой с контрастными акцентами на рукавах и воротнике создает стильный и динамичный образ, вдохновленный модой 70-х годов. Контрастные элементы добавляют ей особый шарм, а минималистичный логотип бренда подчеркивает ее элегантность. Эта модель универсальна и легко комбинируется с различными элементами гардероба — идеально смотрится как с джинсами и шортами, так и с юбками, создавая яркие повседневные образы.
Уход за футболкой прост и удобен: ее можно стирать в стиральной машине при температуре до 30 градусов, используя мягкие моющие средства. Рекомендуется выворачивать футболку наизнанку перед стиркой и сушить на открытом воздухе, чтобы сохранить яркость цветов и структуру ткани.
Wrangler Women Ringer Tee — отличное решение для тех, кто ценит в одежде стильный ретро-дизайн и комфорт современных материалов. Эта футболка станет незаменимой частью вашего повседневного гардероба, привнесет в него нотки ностальгии и подарит чувство уверенности в своем образе.</t>
  </si>
  <si>
    <t>RINGER TEE VINTAGE WHITE</t>
  </si>
  <si>
    <t>112362570</t>
  </si>
  <si>
    <t>EYELET TOP VINTAGE WHITE</t>
  </si>
  <si>
    <t>112364277</t>
  </si>
  <si>
    <t>Женский топ Wrangler Women Eyelet Top — это воплощение изящного стиля и непринужденного комфорта. Идеальный выбор для теплых летних дней, этот топ сочетает в себе элегантность и практичность. Изготовленный из мягкой хлопчатобумажной ткани, он обеспечивает легкость и воздушность. Оригинальный дизайн с люверсами добавляет уникальности и тонкой женственности. Регулируемые лямки позволяют легко настроить длину по вашему усмотрению, обеспечивая индивидуальную посадку. Эластичная спинка не только добавляет комфорта, но и обеспечивает идеальную посадку, адаптируясь к вашим движениям в течение дня. Этот топ легко сочетается с любыми элементами гардероба — будь то джинсы, шорты или юбка, что делает его универсальным решением для любых неформальных встреч или прогулок. Придайте вашему образу легкость и свежесть с топом Wrangler, который оценят любительницы стильной и в то же время функциональной одежды.</t>
  </si>
  <si>
    <t>SIGN OFF TEE BLACK</t>
  </si>
  <si>
    <t>112373023</t>
  </si>
  <si>
    <t>Женская футболка Wrangler T-Shirt Sign Off Tee – это гармоничное сочетание классического стиля и современного комфорта. Выполненная из высококачественного хлопка, эта футболка обеспечит вам непревзойденное удобство на протяжении всего дня. Мягкий и дышащий материал позволяет коже свободно дышать, создавая комфортные условия даже в жаркую погоду. Стильный и минималистичный дизайн футболки делает ее универсальной деталью вашего гардероба. Лаконичный логотип Wrangler на груди привносит нотку оригинальности и подчеркивает вашу приверженность качественным и надежным брендам. Классический крой с круглым вырезом горловины и короткими рукавами делает эту футболку подходящей для любого случая – будь то прогулка по городу, встреча с друзьями или активный отдых. Футболка Wrangler T-Shirt Sign Off Tee – это надежный выбор каждой женщины, которая ценит стиль, качество и комфорт в каждой детали.</t>
  </si>
  <si>
    <t>AMERICANA TEE CHIPMUNK</t>
  </si>
  <si>
    <t>112377952</t>
  </si>
  <si>
    <t>Футболка Americana классического кроя — незаменимый элемент гардероба. Эта винтажная футболка коричневого цвета — дань уважения наследию Wrangler. Она украшена оригинальным графическим рисунком на груди. Футболка имеет удобный классический крой и круглый вырез. 100% хлопок.</t>
  </si>
  <si>
    <t>POLO SHIRT FORGET ME NOT</t>
  </si>
  <si>
    <t>112378001</t>
  </si>
  <si>
    <t>Поло</t>
  </si>
  <si>
    <t>RINGER TEE NAVY</t>
  </si>
  <si>
    <t>112378010</t>
  </si>
  <si>
    <t>RINGER TANK BLACK</t>
  </si>
  <si>
    <t>112378069</t>
  </si>
  <si>
    <t>BABY TEE WORN WHITE</t>
  </si>
  <si>
    <t>112378072</t>
  </si>
  <si>
    <t>RINGER TEE WORN WHITE</t>
  </si>
  <si>
    <t>112378326</t>
  </si>
  <si>
    <t>RINGER TEE RUBY WINE</t>
  </si>
  <si>
    <t>112378327</t>
  </si>
  <si>
    <t>красный</t>
  </si>
  <si>
    <t>STRIPE POLO SHIRT FORGET ME NOT</t>
  </si>
  <si>
    <t>112378536</t>
  </si>
  <si>
    <t>Поло Wrangler Men Polo Shirt - это идеальный выбор для мужчин, ценящих комфорт и стиль в повседневной одежде. Эта рубашка-поло выполнена из высококачественного материала, который обеспечивает удобство и долговечность носки. Классический дизайн с воротником и короткими рукавами делает её универсальным элементом гардероба, подходящим как для повседневных выходов, так и для более формальных мероприятий. Стильный крой подчеркивает фигуру, а разнообразие расцветок позволит выбрать то, что подходит именно вам. Основные особенности этого изделия включают материалы из высококачественного хлопка, застёжку на пуговицы и короткие рукава. Универсальный стиль рубашки идеально подходит для разных случаев. С рубашкой-поло Wrangler Men Polo Shirt вы всегда будете выглядеть ухоженно и элегантно, независимо от ситуации.</t>
  </si>
  <si>
    <t>голубой/синий</t>
  </si>
  <si>
    <t>RIB BEANIE RASPBERRY WINE</t>
  </si>
  <si>
    <t>112356880</t>
  </si>
  <si>
    <t>Шапка</t>
  </si>
  <si>
    <t>Шапки</t>
  </si>
  <si>
    <t>Шапка Wrangler Rib Beanie — это стильный и функциональный аксессуар, воплощающий сочетание комфорта и современного дизайна. Изготовленная из мягкого трикотажа, она обеспечивает тепло и уют в холодные дни. Особенностью этой модели является отворот, который не только добавляет эстетический вид, но и позволяет регулировать длину шапки для идеальной посадки. На отвороте расположена тканная этикетка с логотипом Wrangler, подчеркивающая аутентичный стиль и высокое качество бренда. Шапка универсальна в своем применении: она легко сочетается с повседневной одеждой, делая ваш образ более завершенным и модным. Благодаря классическому дизайну и цветовой гамме, эта шапка станет незаменимым элементом вашего гардероба, подходящим как для городских прогулок, так и для активного отдыха на свежем воздухе.</t>
  </si>
  <si>
    <t>40% акрил, 30% эластан 30% полисэтер</t>
  </si>
  <si>
    <t>BLUE BELL BEANIE BLUE</t>
  </si>
  <si>
    <t>112357630</t>
  </si>
  <si>
    <t>Мужская шапка бини Wrangler Blue Bell Beanie—это стильный аксессуар, который объединяет в себе богатую историю денима с современным дизайном. Вдохновленная семидесятилетним архивом бренда, коллекция Blue Bell переосмысливает традиции, добавляя нотку свежести и используя высококачественные материалы. Коллекция названа в честь Blue Bell Inc., старейшей компании, благодаря которой Wrangler стал известен в 1947 году. История каждого изделия переплетается с богатым наследием денима, что делает каждую вещь уникальной и осмысленной.
Шапка бини из 100% шерсти обеспечивает тепло и комфорт в любую погоду. Мягкая и уютная, она прекрасно защищает от холода, а классический ребристый узор добавляет стиль и элегантность. Оригинальная нашивка Blue Bell, расположенная спереди, отражает уважение к традициям и символизирует гордое прошлое бренда Wrangler. Это незаменимый зимний аксессуар для тех, кто ценит качество и стиль, и хочет всегда быть в тренде, оставаясь верным классическим канонам.</t>
  </si>
  <si>
    <t>100% шерсть</t>
  </si>
  <si>
    <t>EASY BEANIE IVY GREEN</t>
  </si>
  <si>
    <t>112372412</t>
  </si>
  <si>
    <t>Шапка Wrangler Easy Beanie — это идеальный аксессуар для тех, кто ценит комфорт и стиль в повседневной жизни. Название шапки говорит само за себя: она создана для расслабленных дней, когда хочется чувствовать себя уютно и непринужденно. Выполненная из 100% хлопка, она обеспечивает приятные ощущения на коже и позволяет ей дышать, что делает шапку легкой и комфортной в носке даже в течение долгого времени.
Классическая вязка в рубчик не только универсальна, но и гарантирует необходимое тепло в прохладную погоду. Благодаря этому Easy Beanie станет вашим верным спутником в холодные дни, обеспечивая комфорт и защиту от непогоды. Шапка отлично подходит для самых разных случаев, будь то прогулка по парку, встреча с друзьями или просто спокойное времяпрепровождение на открытом воздухе.
Особое внимание привлекает небольшая тканая нашивка с логотипом Wrangler на подвороте слева, которая добавляет изделию фирменный акцент и подчеркивает приверженность качеству и стилю, присущим бренду Wrangler. Безукоризненно сочетающаяся с любым casual-образом, шапка Wrangler Easy Beanie станет вашим незаменимым аксессуаром этой осенью и зимой.</t>
  </si>
  <si>
    <t>CHINO SHORTS DUSTY OLIVE</t>
  </si>
  <si>
    <t>112377831</t>
  </si>
  <si>
    <t>Шорты</t>
  </si>
  <si>
    <t>Плотность ткани 10 1/5 OZ</t>
  </si>
  <si>
    <t>97% хлопок, 3% эластан</t>
  </si>
  <si>
    <t>30</t>
  </si>
  <si>
    <t>31</t>
  </si>
  <si>
    <t>32</t>
  </si>
  <si>
    <t>33</t>
  </si>
  <si>
    <t>34</t>
  </si>
  <si>
    <t>36</t>
  </si>
  <si>
    <t>38</t>
  </si>
  <si>
    <t>CHINO SHORTS NAVY</t>
  </si>
  <si>
    <t>112377832</t>
  </si>
  <si>
    <t>CARGO SHORTS DUSTY OLIVE</t>
  </si>
  <si>
    <t>112377865</t>
  </si>
  <si>
    <t>Плотность ткани 8 1/2 OZ</t>
  </si>
  <si>
    <t>29</t>
  </si>
  <si>
    <t>COWBOY SHORT 5 INCH MARA</t>
  </si>
  <si>
    <t>112378431</t>
  </si>
  <si>
    <t>Джинсовые шорты</t>
  </si>
  <si>
    <t>Плотность ткани 14 2/7 OZ</t>
  </si>
  <si>
    <t>24</t>
  </si>
  <si>
    <t>25</t>
  </si>
  <si>
    <t>26</t>
  </si>
  <si>
    <t>28</t>
  </si>
  <si>
    <t>VINLA SHORTS DARK SAPPHIRE</t>
  </si>
  <si>
    <t>112378445</t>
  </si>
  <si>
    <t>Плотность ткани 6 2/5 OZ</t>
  </si>
  <si>
    <t>PK CARGO SHORT CAVIAR</t>
  </si>
  <si>
    <t>112378911</t>
  </si>
  <si>
    <t>Плотность ткани 7 3/8 OZ</t>
  </si>
  <si>
    <t>PK CARGO SHORT ELMWOOD</t>
  </si>
  <si>
    <t>112378912</t>
  </si>
  <si>
    <t>40</t>
  </si>
  <si>
    <t>CHINO SHORTS ELM</t>
  </si>
  <si>
    <t>112378914</t>
  </si>
  <si>
    <t>TEXAS SHORTS HERO</t>
  </si>
  <si>
    <t>112350659</t>
  </si>
  <si>
    <t>Мужские шорты Wrangler Men Texas Shorts — это воплощение комфорта и стиля в каждой детали. Выполненные из высококачественного хлопка с добавлением эластана, они обеспечивают свободу движений и приятное ощущение на коже. Средняя посадка и застежка на молнии делают эти шорты удобными и практичными для повседневного ношения. Элегантные карманы спереди дополняются двумя задними карманами, украшенными фирменной строчкой в виде буквы "W" и легендарной кожаной нашивкой бренда. Эти шорты станут отличным выбором для мужчин, ценящих сочетание неподвластного времени дизайна и современного комфорта.</t>
  </si>
  <si>
    <t>VINLA SHORTS AGAVE GREEN</t>
  </si>
  <si>
    <t>112378444</t>
  </si>
  <si>
    <t>TEXAS SHORTS AGED BLUE</t>
  </si>
  <si>
    <t>112378432</t>
  </si>
  <si>
    <t>Классические джинсовые шорты в аутентичном стиле Wrangler. Они имеют удобную стандартную посадку, прямой крой и изготовлены из эластичного денима для большей свободы движений и модного вида.
Плотность ткани 14 OZ</t>
  </si>
  <si>
    <t>70% хлопок, 26% полиэстер, 2% вискоза, 2% эластан</t>
  </si>
  <si>
    <t>CJ CARPENTER SHORT LIGHT WASH</t>
  </si>
  <si>
    <t>112362503</t>
  </si>
  <si>
    <t>Мужские шорты Wrangler Casey Jones Carpenter Shorts — это идеальный выбор для тех, кто ценит комфорт и долговечность в повседневной одежде. Сшитые из хлопка, эти шорты свободного кроя обеспечивают максимальную воздухопроницаемость, гарантируя, что вы будете чувствовать себя легко и свободно в любой ситуации. Множество карманов добавляют практичности, позволяя удобно разместить все необходимые предметы.
Особенностью этих шорт является материал — прочный, износостойкий хлопок, обеспечивающий долгий срок службы изделия. К тому же ткань изготовлена из хлопка, выращенного в экологически дружественных условиях в определенных регионах Африки. Выбирая эти шорты, вы не только наслаждаетесь высоким качеством, но и поддерживаете экологические инициативы.</t>
  </si>
  <si>
    <t>TEXAS SHORTS LIGHT WASH</t>
  </si>
  <si>
    <t>112378706</t>
  </si>
  <si>
    <t>Джинсовые шорты Wrangler TEXAS SHORTS - это стильный и комфортный выбор для каждого мужчины. Изготовлены из качественного денима, они прекрасно сидят на фигуре и обеспечивают максимальное удобство во время носки.
Эти шорты имеют классический дизайн с пятью карманами, что делает их практичными и функциональными. Они идеально подходят для повседневной носки и могут быть легко сочетаемы с различными стилями одежды.
Wrangler TEXAS SHORTS отличаются надежностью и долговечностью, их можно носить длительное время без потери качества и стиля. Приятный цвет и текстура материала придают шортам особую привлекательность.
Будь то для активного отдыха или прогулок по городу, Джинсовые шорты Wrangler TEXAS SHORTS станут идеальным выбором для современного мужчины, который ценит комфорт, качество и стиль.
Плотность ткани 9 1/3 OZ</t>
  </si>
  <si>
    <t>CHINO SHORTS CAVIAR</t>
  </si>
  <si>
    <t>112378913</t>
  </si>
  <si>
    <t>MAXI SKIRT BUBBLY</t>
  </si>
  <si>
    <t>112378278</t>
  </si>
  <si>
    <t>Джинсовая юбка</t>
  </si>
  <si>
    <t>Юбки и платья</t>
  </si>
  <si>
    <t>Lee</t>
  </si>
  <si>
    <t>REGULAR CHINO</t>
  </si>
  <si>
    <t>112342929</t>
  </si>
  <si>
    <t>Брюки мужские Lee Men Regular Chino Pants представляют собой идеальное сочетание классического стиля и современного комфорта. Вдохновленные архивами спецодежды, эти брюки чинос созданы для ежедневного ношения благодаря удобному и практичному дизайну. 
Особенности модели включают обычную талию и стандартный крой на бедрах и коленях, а также нормальную ширину брючин. Наличие молнии обеспечивает дополнительную практичность. Изготовленные из органического хлопка, брюки переработаны в прочный твил Chetopa, который отличается высокой устойчивостью и достаточной эластичностью, обеспечивая свободу движений в течение всего дня.
Эти брюки — универсальный элемент гардероба, который легко адаптируется как к повседневным, так и к более нарядным образам. Аккуратные швы, декоративные пуговицы и заклепки подчеркивают общий дизайн модели. Обладая таким сочетанием качества и стиля, брюки Lee Men Regular Chino Pants станут надежным спутником в любом случае. Плотность ткани 7.75OZ</t>
  </si>
  <si>
    <t>96% хлопок, 4% эластан</t>
  </si>
  <si>
    <t>REGULAR CHINO CASHMERE</t>
  </si>
  <si>
    <t>112376345</t>
  </si>
  <si>
    <t>Плотность ткани 7.75OZ</t>
  </si>
  <si>
    <t>112145530</t>
  </si>
  <si>
    <t>Брюки Lee Men Regular Chino изготовлены из высококачественного материала, состоящего из хлопка и эластана. Они идеально подходят для стильного и комфортного повседневного образа. 
Брюки имеют классический крой с нормальной посадкой и прямыми штанинами. Они обеспечивают отличную посадку и приятное ощущение на коже благодаря уникальной комбинации натуральных и эластичных материалов. 
Синий цвет придает брюкам лаконичность и универсальность, позволяя комбинировать их с различной верхней одеждой и аксессуарами. Они отлично сочетаются как с повседневной рубашкой, так и с трендовым трикотажным свитером. 
Брюки Lee Men Regular Chino станут незаменимой частью гардероба для элегантных и стильных мужчин, которые ценят комфорт и качество. В них вы будете выглядеть и чувствовать себя превосходно в любой ситуации.</t>
  </si>
  <si>
    <t>PLEATED TROUSER COMPANION PIECE</t>
  </si>
  <si>
    <t>112377715</t>
  </si>
  <si>
    <t>Плотность ткани 6.75OZ</t>
  </si>
  <si>
    <t>26/31</t>
  </si>
  <si>
    <t>27/31</t>
  </si>
  <si>
    <t>40-42</t>
  </si>
  <si>
    <t>28/31</t>
  </si>
  <si>
    <t>32/31</t>
  </si>
  <si>
    <t>SCARLETT HIGH</t>
  </si>
  <si>
    <t>L626RKEX</t>
  </si>
  <si>
    <t>Джинсы Lee Women Scarlett High Jeans - это модель, созданная специально для женщин. Они выполнены из высококачественных материалов: 56% хлопок, 19% полиэстер, 14% лиоцелл, 10% вискоза и 1% эластан. Эти джинсы обладают прекрасным сочетанием комфорта и стиля.
Дизайн модели Scarlett High Jeans включает классический синий цвет, который является универсальным и подходит для многих образов. Джинсы имеют высокую посадку, что позволяет создать пропорциональный и элегантный силуэт. 
Материал, из которого изготовлены джинсы, обеспечивает мягкость и гибкость, позволяя комфортно двигаться в них в течение дня. При этом, они отлично сохраняют свою форму и не растягиваются со временем. 
Джинсы Lee Women Scarlett High Jeans станут идеальным выбором для женщин, которые ценят качество и комфорт, не жертвуя при этом стилем. Они будут прекрасно сочетаться с различными верхами и обувью, позволяя создать стильный и модный образ на любой случай.</t>
  </si>
  <si>
    <t>56% хлопок, 19% полиэстер, 14% лиоцелл, 10% вискоза, 1% эластан, 100% полиэстер</t>
  </si>
  <si>
    <t>25/31</t>
  </si>
  <si>
    <t>Ivy MID DE NIRO</t>
  </si>
  <si>
    <t>L32EDTQQ</t>
  </si>
  <si>
    <t>Джинсы Lee Women Ivy Jeans представляют собой модель, созданную специально для женщин. Изготовлены из высококачественной смеси материалов, включающей 92% хлопка, 6% полиэстера и 2% эластана. Это обеспечивает не только приятное ощущение на коже, но и отличную прочность и эластичность изделия.
Цвет джинсов - синий, который является классическим и всегда актуальным выбором. Они подходят для различных стилей и могут быть использованы как в повседневном гардеробе, так и для создания более формальных образов.
Джинсы Lee Women Ivy Jeans имеют комфортный крой, который подчеркивает женственность и создает идеальный силуэт. Они удобны в носке и обеспечивают свободу движений благодаря добавленному эластану.
Эта модель является отличным вариантом для женщин, ценящих комфорт, стиль и качество. Они станут незаменимой частью вашего гардероба и с легкостью дополнят любой образ.</t>
  </si>
  <si>
    <t>25/33</t>
  </si>
  <si>
    <t>CAROL NEVER BLUE</t>
  </si>
  <si>
    <t>112351160</t>
  </si>
  <si>
    <t>Женские джинсы прямого кроя от бренда Lee моментально преобразят любой гардероб. Эти джинсы подчеркивают фигуру благодаря высокому поясу, а прямой крой брючин от бедра до щиколотки и укороченная длина создают стильный и современный образ. Будь то заправленный свитер или футболка, такие джинсы станут вашим верным спутником круглый год, обеспечивая комфорт и стиль в любой ситуации. Изготовленные из джинсовой ткани стандартной плотности с добавлением эластана, эти джинсы не только выглядят аутентично, но и обеспечивают непревзойденный комфорт в течение всего дня. Легендарная кожаная нашивка на задней стороне пояса подчеркивает фирменный стиль Lee, а застежка на молнии и карманы спереди и сзади добавляют практичности и завершенности образу. Продуманная конструкция с фирменной строчкой на задних карманах придаёт джинсам уникальный характер. Высокий пояс, прямые штанины от бедра до щиколотки и укороченная длина делают эту модель идеальным выбором для создания разнообразных и стильных луков.</t>
  </si>
  <si>
    <t>26/33</t>
  </si>
  <si>
    <t>26/35</t>
  </si>
  <si>
    <t>27/33</t>
  </si>
  <si>
    <t>27/35</t>
  </si>
  <si>
    <t>30/33</t>
  </si>
  <si>
    <t>31/33</t>
  </si>
  <si>
    <t>101 L DRY BLUE</t>
  </si>
  <si>
    <t>112370529</t>
  </si>
  <si>
    <t>Плотность ткани 14.75OZ</t>
  </si>
  <si>
    <t>SCARLETT HIGH WINTER WHITE</t>
  </si>
  <si>
    <t>112370840</t>
  </si>
  <si>
    <t>Плотность ткани 11.75OZ</t>
  </si>
  <si>
    <t>91% хлопок, 5% эластомультиэстер, 4% эластан</t>
  </si>
  <si>
    <t>28/33</t>
  </si>
  <si>
    <t>29/31</t>
  </si>
  <si>
    <t>29/33</t>
  </si>
  <si>
    <t>30/31</t>
  </si>
  <si>
    <t>LONDON XION</t>
  </si>
  <si>
    <t>112376701</t>
  </si>
  <si>
    <t>Плотность ткани 13.25OZ</t>
  </si>
  <si>
    <t>26/29</t>
  </si>
  <si>
    <t>ELLY LIGHT APPROACH</t>
  </si>
  <si>
    <t>112376705</t>
  </si>
  <si>
    <t>Плотность ткани 13OZ</t>
  </si>
  <si>
    <t>79% хлопок, 15% лиоцелл, 4% эластомультиэстер, 2% эластан</t>
  </si>
  <si>
    <t>31/31</t>
  </si>
  <si>
    <t>SCARLETT HIGH ZIP MID CLAP</t>
  </si>
  <si>
    <t>112376731</t>
  </si>
  <si>
    <t>Плотность ткани 10.75OZ</t>
  </si>
  <si>
    <t>77% хлопок, 19% полиэстер, 2% эластомультиэстер, 2% эластан</t>
  </si>
  <si>
    <t>27/29</t>
  </si>
  <si>
    <t>STELLA HOLDING TIGHT</t>
  </si>
  <si>
    <t>112376791</t>
  </si>
  <si>
    <t>Плотность ткани 9.25OZ</t>
  </si>
  <si>
    <t>92% хлопок, 7% полиэстер, 1% эластан</t>
  </si>
  <si>
    <t>30/35</t>
  </si>
  <si>
    <t>MARION RODEO RIDE</t>
  </si>
  <si>
    <t>112378722</t>
  </si>
  <si>
    <t>Плотность ткани 12OZ</t>
  </si>
  <si>
    <t>88% хлопок, 7% эластомультиэстер, 5% эластан</t>
  </si>
  <si>
    <t>MARION STRAIGHT BLACK CORD</t>
  </si>
  <si>
    <t>112359984</t>
  </si>
  <si>
    <t>Женские джинсы Lee Women Marion Straight Jeans – это идеальное сочетание классического стиля и современных тенденций. Изготовленные из высококачественного денима, эти джинсы обеспечивают не только долговечность, но и комфорт на каждый день. Прямой крой модели от бедра и средняя посадка создают универсальный силуэт, который подходит для любой фигуры, обеспечивая свободу движений и удобство в носке.
Легендарная кожаная нашивка на задней стороне пояса подчёркивает аутентичность бренда Lee и его стремление к высокому качеству. Функциональные передние карманы удобно разместят все необходимое, а два задних кармана с фирменной строчкой станут стильной деталью вашего образа.
Джинсы Lee Marion Straight универсальны в своём применении: их можно носить как в повседневной обстановке, так и для создания более изысканных образов, дополнив соответствующими аксессуарами. Прочные молнии и заклепки служат гарантией износостойкости, а разнообразие оттенков позволяет выбрать наиболее подходящий вариант для вашего гардероба. Эти джинсы станут незаменимой частью вашего стиля, подчеркнув вкус и предпочтения в мире моды.</t>
  </si>
  <si>
    <t>LUKE MIST INDIGO</t>
  </si>
  <si>
    <t>L719MWLU</t>
  </si>
  <si>
    <t>Джинсы Lee Men Luke Kelp Jeans - это стильные и комфортные джинсы для мужчин. Они произведены из 99% высококачественного хлопка и 1% эластана, что придает им отличную эластичность и подвижность.
Синий цвет джинсов делает их универсальными и легкими в сочетании с любой одеждой. Они отлично подойдут как для повседневного ношения, так и для особых случаев.
Джинсы Luke Kelp имеют современный и стильный крой, который отлично садится по фигуре и подчеркивает мужественность. Они имеют пять классических карманов, что обеспечивает дополнительное удобство и функциональность.
Джинсы Lee Men Luke Kelp Jeans - это идеальный выбор для современных мужчин, которые ценят стиль, комфорт и качество.</t>
  </si>
  <si>
    <t>STRAIGHT FIT XM</t>
  </si>
  <si>
    <t>112119578</t>
  </si>
  <si>
    <t>Straight Fit XM от Lee— это чрезвычайно удобные классические джинсы прямого кроя с пятью карманами. Серия Extreme Motion — это идеальное сочетание исключительного комфорта, свободы движений и настоящего денима, в версии с прямыми штанинами.
Регулярная посадка на бедрах и коленях – Прямой стандартный крой – Эластичный пояс – Застежка молния.
Благодаря легкому весу и мягкости, эта модель эластична, как спортивные брюки, и удобна, как ваши любимые штаны для домашнего офиса.
Этот темно-синий деним в сочетании с сильно потертыми участками на бедрах и складками создает аутентичный вид.
Обратите внимание на серую резинку на очень удобном спортивном поясе, узнаваемую пуговицу-болт, а также на коричневую кожаную нашивку на спине.
Плотность 10 1/2 унции. BCI хлопок</t>
  </si>
  <si>
    <t>Lee Extreme Motion. Технология повышает эластичность и гибкость, обеспечивая свободу движений и максимальный комфорт.</t>
  </si>
  <si>
    <t>MARION STRAIGHT</t>
  </si>
  <si>
    <t>112105820</t>
  </si>
  <si>
    <t>Женские джинсы прямого кроя от бедра, слегка зауженные брючины. У Марион пояс чуть приподнятой формы, который льстит и удобен. Материал обеспечивает приятное тактильное ощущение и повышенную износостойкость, а дополнительные эластичные свойства обеспечивают высокий уровень комфорта. Абсолютно необходимая вещь: джинсы слегка размыты на бедрах с эффектом складок, создавая непринужденный образ.
Шероховатая металлическая пуговица и заклепки в сочетании с черной строчкой придают изделию более полный вид.
Легендарная кожаная нашивка на задней стороне пояса. Застежка на молнии. Карманы спереди, два кармана с фирменной строчкой Lee сзади.
- Прямые штанины -Слегка приподнятый пояс - Удобная эластичная ткань.</t>
  </si>
  <si>
    <t>85.5% хлопок, 13% полиэстер, 1.5% эластан</t>
  </si>
  <si>
    <t>44/31</t>
  </si>
  <si>
    <t>ATHLETIC TAPERED XM MEGA</t>
  </si>
  <si>
    <t>112361546</t>
  </si>
  <si>
    <t>Плотность ткани 10.5OZ</t>
  </si>
  <si>
    <t>69% хлопок, 20% полиэстер, 8% вискоза, 3% эластан</t>
  </si>
  <si>
    <t>BROOKLYN STRAIGHT</t>
  </si>
  <si>
    <t>112110175</t>
  </si>
  <si>
    <t>Мужские джинсы Lee выполнены из хлопка с добавлением эластана для комфорта движения. Классические джинсы от Lee прямого кроя. Средняя посадка. Легендарная кожаная нашивка на задней стороне пояса. Застежка на молнии. Карманы спереди, два кармана с фирменной строчкой Lee сзади. Плотность ткани 12.75OZ</t>
  </si>
  <si>
    <t>112140128</t>
  </si>
  <si>
    <t>Мужские джинсы Lee Brooklyn Straight синего цвета. Выполнены из хлопка с добавлением эластана для комфорта движения. Классические джинсы от Lee прямого кроя. Средняя посадка. Застежка на молнии. Легендарная кожаная нашивка на задней стороне пояса. Карманы спереди, два кармана с фирменной строчкой Lee сзади. Плотность ткани 12.75OZ</t>
  </si>
  <si>
    <t>SCARLETT HIGH MID MADISON</t>
  </si>
  <si>
    <t>112140398</t>
  </si>
  <si>
    <t>Женские джинсы Lee Scarlett High. Облегающий крой, высокая посадка. Легендарная кожаная нашивка на задней стороне пояса. Застежка на молнии. Карманы спереди, два кармана с фирменной строчкой Lee сзади.</t>
  </si>
  <si>
    <t>84% хлопок, 14% полиэстер, 2% эластан</t>
  </si>
  <si>
    <t>DENVER AGED ALVA</t>
  </si>
  <si>
    <t>112339439</t>
  </si>
  <si>
    <t>Плотность ткани 14.5OZ</t>
  </si>
  <si>
    <t>85% хлопок, 13% полиэстер, 2% эластан</t>
  </si>
  <si>
    <t>38/34</t>
  </si>
  <si>
    <t>ELLY</t>
  </si>
  <si>
    <t>L305PHJB</t>
  </si>
  <si>
    <t>Женские джинсы Lee темно-синего цвета. Выполнены из хлопка с добавлением эластана для комфорта движения. Прямой крой от бедра, средняя посадка. Застежка на молнии. Легендарная кожаная нашивка на задней стороне пояса. Карманы спереди, два кармана с фирменной строчкой Lee сзади.</t>
  </si>
  <si>
    <t>92% хлопок, 7% эластомультиэстер, 1% эластан</t>
  </si>
  <si>
    <t>DAREN ZIP FLY RINSE</t>
  </si>
  <si>
    <t>112118455</t>
  </si>
  <si>
    <t>Мужские джинсы Lee прямого кроя. Выполнены из денима с добавлением эластана для комфорта движения. Застежка на молнии. Высокая посадка. Карманы спереди, два кармана с фирменной строчкой сзади и легендарной кожаной нашивкой бренда. Плотность ткани 13OZ</t>
  </si>
  <si>
    <t>MARION STRAIGHT SOLID BLUE</t>
  </si>
  <si>
    <t>112328555</t>
  </si>
  <si>
    <t>Женские джинсы прямого кроя от бедра – это идеальное сочетание стиля и комфорта. Модель "Марион" отличается слегка приподнятой формой пояса, который не только льстит фигуре, но и обеспечивает дополнительное удобство при носке. Изготовленные из качественного материала, эти джинсы приятно ощущаются на коже и обладают высокой износостойкостью. Благодаря дополнительным эластичным свойствам, они дарят повышенный уровень комфорта в течение всего дня. Джинсы слегка заужены книзу, что придает им современный и утонченный вид. Эффект легкой размытости на бедрах и складок создает непринужденный, но стильный образ, который идеально подходит для повседневных выходов. Шероховатая металлическая пуговица и заклепки, выполненные в сочетании с черной строчкой, добавляют изделию законченности и характера. Задняя сторона пояса украшена легендарной кожаной нашивкой бренда Lee, что является знаком качества и стиля. Джинсы оснащены застежкой на молнии и карманами спереди, а также двумя карманами с фирменной строчкой Lee сзади. Эти джинсы – незаменимая вещь в гардеробе, сочетание классического дизайна и современных деталей делает их универсальным решением для любого случая. Плотность ткани 9.75OZ</t>
  </si>
  <si>
    <t>33/33</t>
  </si>
  <si>
    <t>BROOKLYN BLACK RINSE</t>
  </si>
  <si>
    <t>112360225</t>
  </si>
  <si>
    <t>Классические джинсы Lee Brooklyn Straight прямого кроя для мужчин представляют собой идеальное сочетание традиционного стиля и современного комфорта, за что их ценят современные мужчины. Изготовленные из качественного стрейчевого денима, эти джинсы обеспечивают оптимальную свободу движений, сохраняя форму и обеспечивая долгую носку без потери внешнего вида.
Благодаря универсальному дизайну, джинсы легко комбинируются с любым стилем одежды, будь то повседневная футболка или рубашка для более формальных мероприятий. Пять функциональных карманов предоставляют достаточно места для хранения самых необходимых мелочей, таких как ключи или кошелек, что делает эту модель особенно практичной для носки каждый день.
Надежная застежка на молнии обеспечивает удобство, а качественная фурнитура подтверждает долговечность изделия. Эти джинсы от знаменитого американского бренда Lee станут неотъемлемой частью вашего гардероба, демонстрируя ваш безупречный вкус и внимание к деталям. Независимо от того, отправляетесь ли вы на работу, прогулку или встречу с друзьями, Lee Brooklyn Straight помогут создать завершенный и стильный образ. Плотность ткани 12.5OZ</t>
  </si>
  <si>
    <t>40/32</t>
  </si>
  <si>
    <t>STELLA DREAMING IN DENIM</t>
  </si>
  <si>
    <t>112376783</t>
  </si>
  <si>
    <t>Плотность ткани 10OZ</t>
  </si>
  <si>
    <t>MALONE</t>
  </si>
  <si>
    <t>L736QDCI</t>
  </si>
  <si>
    <t>Непревзойденные джинсы скинни для мужчин - прекрасная, стильная и удобная модель Malone. Джинсы суперскинни со стандартной посадкой и застежкой-молнией плотно облегают ноги по всей длине от бедер. Сшиты из высокоэластичного денима, который обеспечивает свободу движений.Стандартная посадка - облегающие - узкие снизу - застежка-молнияСшиты из классического денима и имеют именно ту посадку, которую ожидаешь от модели скинни. Кроме того, окрашивание выполнено по нашей технологии Crystal Clear с меньшим расходом воды и химикатов и без использования соли.  Прекрасный светло-голубой деним со складками и потертостями. Супер стильная модель, идеально сочетающаяся с футболками и рубашками в клетку. Незаменимые джинсы для создания образа в стиле кэжуал или в рабочем стиле. Культовый вид поддерживают медные пуговицы и классическая контрастная нить.</t>
  </si>
  <si>
    <t>WEST GENEVA</t>
  </si>
  <si>
    <t>112350598</t>
  </si>
  <si>
    <t>Мужские джинсы Lee West — это сочетание традиций и инноваций, которое выберет каждый, кто ценит комфорт и стиль в одной упаковке. Эти классические джинсы прямого кроя выполнены из высококачественного денима с добавлением эластана, что обеспечивает отличную эластичность и свободу движений. Такая комбинация материалов делает джинсы комфортными для повседневного ношения, не теряя при этом своей формы и привлекательности. Средняя посадка этих джинсов создает оптимальный баланс между удобством и стильным внешним видом, позволяя легко комбинировать их с футболками, рубашками и свитерами. Удобная застежка на молнии добавляет практичности и надежности в повседневной эксплуатации. Одной из отличительных черт джинсов Lee West является легендарная кожаная нашивка на задней стороне пояса. Этот узнаваемый элемент подчеркивает качество бренда и добавляет завершающий штрих в общий дизайн. Практичные карманы спереди и два задних кармана с фирменной строчкой Lee не только служат для хранения мелочей, таких как кошелек или ключи, но и придают джинсам узнаваемый и стильный вид.</t>
  </si>
  <si>
    <t>HENRY BAGGY DRAWSTRING LIGHT STONE</t>
  </si>
  <si>
    <t>112376308</t>
  </si>
  <si>
    <t>DAREN DARK FLAME</t>
  </si>
  <si>
    <t>112376361</t>
  </si>
  <si>
    <t>Плотность ткани 12.75OZ</t>
  </si>
  <si>
    <t>RIDER YES MAN</t>
  </si>
  <si>
    <t>112376408</t>
  </si>
  <si>
    <t>Плотность ткани 12.5OZ</t>
  </si>
  <si>
    <t>CAROL WASHED OUT</t>
  </si>
  <si>
    <t>112376609</t>
  </si>
  <si>
    <t>Плотность ткани 14.25OZ</t>
  </si>
  <si>
    <t>67% хлопок, 32% лиоцелл, 1% эластан</t>
  </si>
  <si>
    <t>ELLY AIR FLOW</t>
  </si>
  <si>
    <t>112376638</t>
  </si>
  <si>
    <t>70% хлопок, 29% полиэстер, 1% эластан</t>
  </si>
  <si>
    <t>L626OPVM</t>
  </si>
  <si>
    <t>Ничто так не подчеркивает достоинства вашей фигуры, как джинсы с завышенной талией. Классические джинсы с узкими штанинами – плотно облегают по всей длине, подчеркивая самую узкую часть талии. Состав: 85% хлопок, 13% полиэстер, 2% эластан.</t>
  </si>
  <si>
    <t>CAROL SERVICE JEAN</t>
  </si>
  <si>
    <t>L31QOJTH</t>
  </si>
  <si>
    <t>Джинсы Lee Women Carol Service Jeans - это модные и удобные джинсы прямого кроя в темно-синем цвете, которые станут отличным дополнением к гардеробу современной женщины. Изготовлены из высококачественных материалов, в состав которых входит 78% хлопок и 22% пеньковое волокно, они обеспечивают комбинацию прочности и комфорта.
Carol Service Jeans имеют классический крой, который подходит для любой фигуры. Они сидят идеально на талии и ровно ложатся по всей длине ноги, создавая элегантный силуэт. Благодаря своему дизайну, они подходят для повседневной носки и легко сочетаются с различными верхними деталями одежды.
Джинсы Lee Women Carol Service Jeans также отличаются высоким качеством строчек и прочного крепления всех деталей. Их долговечность и стойкость делают их идеальными для активного образа жизни.
Сочетание 78% хлопка и 22% пенькового волокна делает эти джинсы легкими и дышащими, что обеспечивает комфорт в течение всего дня. Они также легко стираются и сохраняют свою форму и цвет, поэтому будут долго выглядеть свежими и новыми.
Если вы ищете стильные и комфортные джинсы, которые дополнят вашу повседневную гардероб, Lee Women Carol Service Jeans - отличный выбор. Они обеспечат вам комфорт и стильный вид в любой ситуации.</t>
  </si>
  <si>
    <t>78% хлопок, 22% пеньковое волокно</t>
  </si>
  <si>
    <t>MARION STRAIGHT LIGHT SAND</t>
  </si>
  <si>
    <t>112351156</t>
  </si>
  <si>
    <t>Женские джинсы Lee Marion Straight идеально сочетают в себе стиль и комфорт, становясь незаменимой частью вашего гардероба. Эти джинсы прямого кроя, слегка зауженные от бедра к низу, подчеркнут вашу фигуру и придадут образу элегантность и изысканность. Пояс, выполненный в слегка приподнятой форме, обеспечивает дополнительное удобство, идеально садясь на талию и подчёркивая её линию. Джинсы изготовлены из материала, который дарит приятные тактильные ощущения и отличается повышенной износостойкостью. Дополнительные эластичные свойства ткани гарантируют свободу движений и высокий уровень комфорта на весь день. На задней стороне пояса джинсов красуется легендарная кожаная нашивка Lee, подчеркивающая качество и долговечность изделия. Практичная ширинка на молнии добавляет удобства и надежности при повседневной носке. Передние карманы и два задних кармана с фирменной строчкой Lee не только функциональны для хранения мелочей, но и служат стильными акцентами, дополняющими общий образ. Джинсы Lee Marion Straight — это идеальный выбор для любого случая, будь то повседневные дела, работа в офисе или прогулка по городу.</t>
  </si>
  <si>
    <t>88% хлопок, 10% полиэстер, 2% эластан</t>
  </si>
  <si>
    <t>RIDER DEEP WATER</t>
  </si>
  <si>
    <t>112322237</t>
  </si>
  <si>
    <t>Мужские джинсы Lee Rider синего цвета. Выполнены из  хлопка с добавлением эластана для комфорта движения. Зауженный крой. Средняя посадка. Легендарная кожаная нашивка Lee на задней стороне пояса. Застежка на молнии. Карманы спереди и два кармана с фирменной строчкой Lee сзади.</t>
  </si>
  <si>
    <t>95% хлопок, 3% эластомультиэстер, 2% эластан</t>
  </si>
  <si>
    <t>38/32</t>
  </si>
  <si>
    <t>MARION STRAIGHT MUTED SAGE</t>
  </si>
  <si>
    <t>112355259</t>
  </si>
  <si>
    <t>Женские джинсы Lee Women Marion Straight Jeans – это идеальное сочетание классического стиля и современных тенденций. Изготовленные из высококачественного денима, эти джинсы обеспечивают не только долговечность, но и комфорт на каждый день. Прямой крой модели от бедра и средняя посадка создают универсальный силуэт, который подходит для любой фигуры, обеспечивая свободу движений и удобство в носке.
Легендарная кожаная нашивка на задней стороне пояса подчёркивает аутентичность бренда Lee и его стремление к высокому качеству. Функциональные передние карманы удобно разместят все необходимое, а два задних кармана с фирменной строчкой станут стильной деталью вашего образа.
Джинсы Lee Marion Straight универсальны в своём применении: их можно носить как в повседневной обстановке, так и для создания более изысканных образов, дополнив соответствующими аксессуарами. Прочные молнии и заклепки служат гарантией износостойкости, а разнообразие оттенков позволяет выбрать наиболее подходящий вариант для вашего гардероба. Эти джинсы станут незаменимой частью вашего стиля, подчеркнув вкус и предпочтения в мире моды. Плотность 11.5 oz.</t>
  </si>
  <si>
    <t>89% хлопок, 9% эластомультиэстер, 2% эластан</t>
  </si>
  <si>
    <t>34/31</t>
  </si>
  <si>
    <t>WEST WORN IN</t>
  </si>
  <si>
    <t>112338343</t>
  </si>
  <si>
    <t>Джинсы для мужчин Lee Men West Jeans являются стильной и комфортной моделью для повседневного использования. Они изготовлены из высококачественного материала с составом 99% хлопка и 1% эластана, что обеспечивает отличную прочность и эластичность ткани. 
Эти джинсы имеют синий цвет, который является классическим и всегда в тренде. Их дизайн включает в себя пять карманов - два передних, два задних и маленький карман для мелочей, что позволяет хранить различные мелочи под рукой. 
Модель имеет умеренно зауженный крой, который отлично подчеркивает мужскую фигуру, придавая ей стильный вид. Джинсы Lee Men West Jeans обеспечивают комфорт при движении благодаря добавлению эластана в состав ткани. 
Эти джинсы подойдут для любого повседневного образа и легко сочетаются с различной верхней одеждой и обувью. Они подходят как для активного отдыха, так и для офисной работы или встреч с друзьями. 
Будьте стильными и комфортными в этих джинсах для мужчин Lee Men West Jeans синего цвета!</t>
  </si>
  <si>
    <t>PLEATED WIDE LEG SUNSET RIDE</t>
  </si>
  <si>
    <t>112377717</t>
  </si>
  <si>
    <t>Плотность ткани 6.5OZ</t>
  </si>
  <si>
    <t>64% лиоцелл, 36% модал</t>
  </si>
  <si>
    <t>JUNE XION</t>
  </si>
  <si>
    <t>112371118</t>
  </si>
  <si>
    <t>CAROL</t>
  </si>
  <si>
    <t>112106784</t>
  </si>
  <si>
    <t>Женские джинсы Lee Carol. Прямой крой от бедра, высокая посадка. Карманы спереди, два кармана с фирменной строчкой Lee сзади. Новые джинсы прямого кроя — мгновенное обновление гардероба. Посадка с высокой талией и тонкими бедрами, у них действительно прямые ноги от бедра до лодыжки с укороченной длиной. Сочетайте с заправленным свитером или футболкой.</t>
  </si>
  <si>
    <t>31/35</t>
  </si>
  <si>
    <t>Carol LIGHT ALTON</t>
  </si>
  <si>
    <t>L30UMWJU</t>
  </si>
  <si>
    <t>Женские джинсы Lee прямого кроя моментально преобразят любой гардероб. Подчеркивающий фигуру высокий пояс, прямой крой брючин от бедра до щиколотки, укороченная длина. Сочетайте их с заправленным свитером или футболкой, чтобы выглядеть стильно круглый год. Мягкая джинсовая ткань стандартной плотности с эластаном для комфорта, который вы ожидаете от джинсов с высокой талией. Это фантастическое сочетание прочной ткани и великолепной эстетики. Отделка представляет собой классический вариант джинсов с видимой вареной текстурой, который подходит к повседневным нарядам. Отделка имеет классический вид и мраморность на поясе, отличается золотой нитью и латунной пуговицей. Легендарная кожаная нашивка на задней стороне пояса. Застежка на молнии. Карманы спереди, два кармана с фирменной строчкой Lee сзади.
- Высокий пояс - Прямые штанины от бедра до щиколотки - Укороченная длина.</t>
  </si>
  <si>
    <t>36/33</t>
  </si>
  <si>
    <t>52-54</t>
  </si>
  <si>
    <t>BROOKLYN STRAIGHT HORIZON BLUE</t>
  </si>
  <si>
    <t>112363849</t>
  </si>
  <si>
    <t>Классические джинсы Lee Brooklyn Straight прямого кроя для мужчин представляют собой идеальное сочетание традиционного стиля и современного комфорта, за что их ценят современные мужчины. Изготовленные из качественного стрейчевого денима, эти джинсы обеспечивают оптимальную свободу движений, сохраняя форму и обеспечивая долгую носку без потери внешнего вида.
Благодаря универсальному дизайну, джинсы легко комбинируются с любым стилем одежды, будь то повседневная футболка или рубашка для более формальных мероприятий. Пять функциональных карманов предоставляют достаточно места для хранения самых необходимых мелочей, таких как ключи или кошелек, что делает эту модель особенно практичной для носки каждый день.
Надежная застежка на молнии обеспечивает удобство, а качественная фурнитура подтверждает долговечность изделия. Эти джинсы от знаменитого американского бренда Lee станут неотъемлемой частью вашего гардероба, демонстрируя ваш безупречный вкус и внимание к деталям. Независимо от того, отправляетесь ли вы на работу, прогулку или встречу с друзьями, Lee Brooklyn Straight помогут создать завершенный и стильный образ.</t>
  </si>
  <si>
    <t>LUKE CARRIER BLUE</t>
  </si>
  <si>
    <t>112349492</t>
  </si>
  <si>
    <t>Мужские джинсы Lee Men Luke Jeans зауженного кроя слим – это идеальный выбор для тех, кто ценит современные тренды и комфорт. Эти джинсы отличаются стильным и универсальным дизайном, который легко сочетается как с повседневной, так и с деловой одеждой. Благодаря своему зауженному силуэту и продуманной посадке, они подчеркивают фигуру и создают модный, аккуратный образ. В составе ткани использованы высококачественные материалы, которые обеспечивают долговечность и удобство носки. Элегантная отделка, классические карманы и прочные швы придают джинсам особый шарм. Lee Men Luke Jeans – это сочетание безупречного стиля и практичности, которое станет незаменимой частью вашего гардероба.</t>
  </si>
  <si>
    <t>DAREN ZIP FLY SOLID BLUE</t>
  </si>
  <si>
    <t>112350160</t>
  </si>
  <si>
    <t>Мужские джинсы Lee Men Daren Zip Fly Jeans представляют собой современное воплощение классического стиля, который никогда не выходит из моды. Эти джинсы с прямым кроем созданы для тех, кто ценит комфорт и универсальность в повседневной одежде. Изготовленные из качественного денима, джинсы гарантируют долговечность и приятное ощущение на коже. Прямой крой идеально подходит для любой фигуры, обеспечивая свободу движений и удобство в течение всего дня. Они прекрасно садятся на бедрах и слегка облегают ноги, создавая стильный и аккуратный силуэт. Ширинка на молнии — практичное и удобное решение, которое дополняет общий образ джинсов. Lee Men Daren Zip Fly Jeans легко сочетаются с разнообразными элементами гардероба — от повседневных футболок и свитеров до строгих рубашек и блейзеров. Эти джинсы станут отличным выбором для любой ситуации, будь то прогулка по городским улицам, встреча с друзьями или рабочий день в офисе.</t>
  </si>
  <si>
    <t>SCARLETT HIGH PALETTE CLEANSER</t>
  </si>
  <si>
    <t>112351119</t>
  </si>
  <si>
    <t>Женские синие джинсы Lee Scarlett. Выполнены из мягкого денима с добавлением эластана для комфорта движения. Зауженный крой, средняя посадка. Застежка на молнии. Легендарная кожаная нашивка на задней стороне пояса. Карманы спереди, два кармана с фирменной строчкой Lee сзади.</t>
  </si>
  <si>
    <t>ELLY DIMENSIONAL BLUES</t>
  </si>
  <si>
    <t>112351122</t>
  </si>
  <si>
    <t>Женские джинсы зауженного кроя в лучшем виде. Элли — современные, абсолютно универсальные, зауженные, но не узкие брюки, имеют стандартную талию. Сделанные из переработанного хлопка для снижения ударного воздействия, этот деним по-прежнему обладает высокой эластичностью для свободы движений и комфорта — именно то, что вы ожидаете от облегающего кроя. Финиш красивый цвет с сильными бликами, которые контрастируют на бедрах. Складки придают изделию красивый поношенный и классический вид. Контрастная строчка и старинные латунные пуговицы создают классический винтажный образ. Легендарная кожаная нашивка на задней стороне пояса. Застежка на молнии. Карманы спереди, два кармана с фирменной строчкой Lee сзади.
- Slim Fit - Стандартный пояс - Переработанная ткань.</t>
  </si>
  <si>
    <t>32/33</t>
  </si>
  <si>
    <t>BREESE BOOT IN DRAWN</t>
  </si>
  <si>
    <t>112351158</t>
  </si>
  <si>
    <t>Женские джинсы клеш Lee Women Breese Boot — гармоничное сочетание классики и современного стиля, идеально подходящее для женщин, которые ценят моду и комфорт. Эти джинсы отличаются облегающим кроем, который плавно переходит в расклешенные штанины, создавая модный и стильный силуэт, который подчеркнет достоинства вашей фигуры. Ширинка на молнии обеспечивает удобство использования и надежную фиксацию. Такой фасон делает джинсы легкими в носке и универсальными для разнообразных образов. На задних карманах джинсов Lee Women Breese Boot находятся фирменные строчки, которые являются характерной чертой бренда и добавляют изделию уникальности и узнаваемости. Маленькие, но значимые детали, такие как кожаная нашивка на поясе, подчеркивают высокое качество и традиции бренда Lee. Эти джинсы идеально подойдут для создания разнообразных луков, будь то повседневный образ с футболкой и кедами или более нарядный с блузкой и туфлями на каблуке. Прекрасно сидящие на фигуре и комфортные в носке, джинсы Lee Women Breese Boot станут вашим фаворитом для любого случая — от прогулок до деловых встреч.</t>
  </si>
  <si>
    <t>LUKE</t>
  </si>
  <si>
    <t>112144464</t>
  </si>
  <si>
    <t>Джинсы для мужчин Lee Men Luke Jeans  созданы для тех, кто ценит комфорт и стиль. Они выполнены из высококачественного материала - 98% хлопок и 2% эластан, что обеспечивает отличную прочность и эластичность изделия.
Синий цвет модели придает ей элегантный и сдержанный вид. Дизайн джинсов выполнен в классическом стиле, с пятью карманами, а также предусмотрены шлевки для ремня, что делает их практичными и удобными для повседневного использования.
Плотная посадка и хорошая посадка на фигуре делают эти джинсы идеальным выбором для любого мужчины. Они имеют оптимальную длину и облегают ноги, создавая стильный и современный образ.
Джинсы Lee Men Luke Jeans подойдут как для офисной обстановки, так и для повседневных прогулок. Они легко сочетаются с любыми другими элементами гардероба, будь то рубашка, футболка или свитер.
Если вы ищете джинсы, которые сочетают в себе комфорт, стиль и качество, то Lee Men Luke Jeans станет отличным выбором для вас. В них вы будете выглядеть на высоте и чувствовать себя уверенно в любой ситуации.</t>
  </si>
  <si>
    <t>30/36</t>
  </si>
  <si>
    <t>112318862</t>
  </si>
  <si>
    <t>Женские джинсы прямого кроя моментально преобразят любой гардероб. Подчеркивающий фигуру высокий пояс, прямой крой брючин от бедра до щиколотки, укороченная длина. Сочетайте их с заправленным свитером или футболкой, чтобы выглядеть стильно круглый год. Джинсовая ткань стандартной плотности с эластаном для комфорта, который вы ожидаете от джинсов с высокой талией. Детали в виде черной строчки и черных пуговиц полностью сливаются с тоном джинс. Легендарная кожаная нашивка на задней стороне пояса. Застежка на молнии. Карманы спереди, два кармана с фирменной строчкой Lee сзади.
Высокий пояс - Прямые штанины от бедра до щиколотки - Укороченная длина.</t>
  </si>
  <si>
    <t>96% хлопок, 3% эластомультиэстер, 1% эластан</t>
  </si>
  <si>
    <t>112118984</t>
  </si>
  <si>
    <t>Luke - это наша по-настоящему современная модель джинсов, сочетающих в себе облегающий силуэт и зауженный низ. Превосходные модные джинсы Luke со средней посадкой и застежкой-молнией. Обтягивают бедра и сужаются к низуСредняя посадка - обтягивающие в бедрах до колен - зауженный низ - застежка-молнияПревосходные джинсы со средней посадкой с высоким содержанием эластана, что обеспечивает свободу движений и комфорт при носке Темный деним с эффектом застиранности в виде потертостей и белесых складок с эффектом "кошачьи усы", который придает образу винтажной оригинальности и брутальностиКонтрастная нить, медные пуговицы и заклепки придают классический вид Плотность ткани 12.5OZ</t>
  </si>
  <si>
    <t>93% хлопок; 5% полиэстер, 2% эластан</t>
  </si>
  <si>
    <t>LUKE ASPHALT ROCKER</t>
  </si>
  <si>
    <t>112318955</t>
  </si>
  <si>
    <t>Джинсы Lee Men Luke Jeans  - это модель джинсов, специально разработанная для мужчин. Они изготовлены из качественного материала, состоящего из 99% хлопка и 1% эластана. Это обеспечивает комфортную посадку и подвижность во время носки.
Джинсы имеют стильный темно-серый цвет, который легко сочетается с разнообразными верхами и обувью. Их дизайн выполнен в классическом пятикарманном стиле с застежкой на пуговицу и молнию. Прямой крой джинсов подчеркивает мужскую фигуру и создает элегантный образ.
Независимо от времени года или повода, эти джинсы идеально подойдут для повседневной носки, встреч с друзьями или деловых мероприятий. Они прекрасно сочетаются как с кроссовками и футболкой для более спортивного образа, так и с классическими ботинками и рубашкой для более стильного варианта.
Джинсы Lee Men Luke Jeans отличаются не только высоким качеством и удобством, но и долговечностью. Они являются надежной инвестицией в ваш гардероб и будут радовать вас своим видом и комфортом на протяжении многих лет. Плотность ткани 13OZ</t>
  </si>
  <si>
    <t>32/36</t>
  </si>
  <si>
    <t>BREESE BOOT MID SHINE</t>
  </si>
  <si>
    <t>112360025</t>
  </si>
  <si>
    <t>Женские джинсы клеш Lee Breese Jeans — супер стильные расклешенные джинсы в ретро-стиле. Этот современный взгляд на винтажную классику отличается завышенной талией и облегающим кроем от бедра до колена, плавно расширяясь к низу. Маленькие и высоко расположенные карманы на задней части обеспечивают привлекательный вид. Изготовленные из хлопка премиум-класса, эти джинсы отличаются относительной легкостью и классической высокой эластичностью, необходимой для идеальной посадки. Они плотно облегают фигуру, создавая контурный силуэт. Women Breese Jeans — это ваш идеальный выбор для стильного и комфортного образа, сочетающего винтажные нотки и современный шик. Плотность ткани 13OZ</t>
  </si>
  <si>
    <t>RIDER PIERCE</t>
  </si>
  <si>
    <t>112370589</t>
  </si>
  <si>
    <t>Мужские джинсы Lee Men Rider Jeans — это идеальный выбор для тех, кто ищет оптимальное сочетание стиля и комфорта. Эти джинсы слим обладают зауженным кроем от бедра по всей длине, что делает их настоящей культовой моделью среди ценителей денима. Благодаря средней посадке, модель обеспечивает удобство и современный внешний вид, подходящий для самых разных ситуаций.
Изготовленные из денима средней плотности с добавлением переработанных материалов, эти джинсы являются не только стильным, но и экологически сознательным выбором. Небольшая доля эластана добавляет эластичности, позволяя джинсам сохранять форму и обеспечивать свободу движений в течение всего дня.
Дизайнерские акценты, такие как проявление текстуры денима и потертости на поясе, клапане ширинки и карманах, придают джинсам легкий винтажный вид. Детали в виде медных пуговиц и заклепок добавляют дополнительный штрих к общему стилю.
Lee Men Rider Jeans — это универсальные джинсы, которые отлично впишутся в любой гардероб, предлагая не только впечатляющий внешний вид, но и долговечность и комфорт при носке. Плотность ткани 13.5OZ</t>
  </si>
  <si>
    <t>LEGENDARY SLIM INDY</t>
  </si>
  <si>
    <t>112121151</t>
  </si>
  <si>
    <t>Мужские джинсы Men Legendary Slim Jeans представляют собой стильный и современный вариант, идеально подходящий для повседневного ношения. Выполненные в фасоне LEGENDARY SLIM, они сочетают в себе классический узкий крой и комфорт благодаря добавлению 1% эластана в состав ткани. 
Эти джинсы имеют средне-высокую посадку, что обеспечивает удобство и отличную адаптацию к фигуре. Прямые штанины и слегка зауженный силуэт придают им элегантный и утонченный вид. Застежка на молнию добавляет практичности, делая их легкими и удобными в использовании. 
На задней части в области пояса джинсы украшены фирменной биркой с логотипом Lee, что подчеркивает высокое качество и стиль продукта. Джинсы Men Legendary Slim Jeans подходят как для повседневных, так и для более формальных образов, легко комбинируясь с различными элементами гардероба. 
С этими джинсами вы всегда будете выглядеть актуально и уверенно, наслаждаясь комфортом в течение всего дня. Они станут незаменимой частью вашего гардероба, благодаря своей универсальности и современному дизайну. Плотность ткани 14OZ</t>
  </si>
  <si>
    <t>LEGENDARY REGULAR PEPPERSTONE</t>
  </si>
  <si>
    <t>112361555</t>
  </si>
  <si>
    <t>L30UHGB46</t>
  </si>
  <si>
    <t>Джинсы Lee Women Carol Jeans созданы для комфортной и стильной женщины. Они изготовлены из высококачественных материалов: 67% хлопок, 32% лиоцелл и 1% эластан. 
Сочетание этих материалов обеспечивает отличную посадку и поддержку фигуры, придавая джинсам идеальную форму. Хлопок делает их дышащими и мягкими, обеспечивая естественный комфорт при ношении.
Модель Carol имеет прямой крой, который подходит для разных типов фигуры. Она подчеркивает фигуру без лишнего обтягивания и создает удобное ощущение свободы движений.
Цвет джинсов – синий, который легко сочетается с различными топами и обувью, делая их универсальными для разных стилей и событий. Они идеально подходят для повседневной носки, работы или встреч с друзьями.
Джинсы Lee Women Carol Jeans – это надежная и стильная одежда для современной женщины, которая ценит удобство и качество. Они станут вашим любимым выбором для создания модных и комфортных образов.</t>
  </si>
  <si>
    <t>29/35</t>
  </si>
  <si>
    <t>RIDER LOOSE BURST LIMIT</t>
  </si>
  <si>
    <t>112354455</t>
  </si>
  <si>
    <t>Джинсы Lee Women Rider Jeans — это воплощение стиля и комфорта для женщин, вдохновленное культовым дизайном мужских джинсов Rider 1941 года. Облегающий крой с высокой посадкой и прямыми штанинами подчеркивает фигуру, а слегка открытый пояс привносит нотку джинсов-бойфрендов, сохраняя при этом женственность образа. Особые детали, такие как прямой внешний шов и большие задние карманы, придают этой модели уникальность и индивидуальность.
Эти джинсы выполнены из экологически чистого высококачественного и эластичного материала, что обеспечивает максимальный комфорт и свободу движений в течение всего дня. Отделка классического денима добавляет глубину и гармонию в образ. Строчка, заклепки из металла и стильная пуговица служат изысканным завершением дизайна.
Эти джинсы с ширинкой на молнии и небольшой шириной по низу станут незаменимым элементом вашего гардероба. Материалы и экологичная отделка с высоким показателем Green EIM Score свидетельствуют о заботе бренда о природе и окружающей среде. Джинсы Lee Women Rider Jeans — это идеальный выбор для современной женщины, ценящей стиль, качество и экологическую ответственность.</t>
  </si>
  <si>
    <t>L719AKIG</t>
  </si>
  <si>
    <t>Джинсы для мужчин Lee Men Luke Jeans  - это стильная и комфортная модель, которая станет идеальным выбором для повседневной носки.   Изготовлены из высококачественных материалов: 98% хлопок, 1% полиэстер, 1% эластан. Это обеспечивает джинсам прочность, удобство и хорошую сохранность формы даже после многократной стирки.   Джинсы имеют стильный синий цвет, который легко сочетается с разными верхней одеждой. Они подойдут как для повседневных прогулок, так и для особых случаев.   Модель Luke Jeans имеет удобную посадку, облегающую фигуру. Это подчеркнет мужественность и выразительность вашего образа.   Джинсы имеют пять карманов - два передних и три задних, что обеспечивает удобное размещение мелочей.   Lee Men Luke Jeans -  это отличный выбор для мужчин, которые ценят качество, стиль и комфорт в одежде.</t>
  </si>
  <si>
    <t>98% хлопок, 1% полиэстер, 1% эластан</t>
  </si>
  <si>
    <t>RIDER</t>
  </si>
  <si>
    <t>112140654</t>
  </si>
  <si>
    <t>Мужские джинсы Lee Men Rider Jeans — это идеальный выбор для тех, кто ищет оптимальное сочетание стиля и комфорта. Эти джинсы слим обладают зауженным кроем от бедра по всей длине, что делает их настоящей культовой моделью среди ценителей денима. Благодаря средней посадке, модель обеспечивает удобство и современный внешний вид, подходящий для самых разных ситуаций.
Изготовленные из денима средней плотности с добавлением переработанных материалов, эти джинсы являются не только стильным, но и экологически сознательным выбором. Небольшая доля эластана добавляет эластичности, позволяя джинсам сохранять форму и обеспечивать свободу движений в течение всего дня.
Дизайнерские акценты, такие как проявление текстуры денима и потертости на поясе, клапане ширинки и карманах, придают джинсам легкий винтажный вид. Детали в виде медных пуговиц и заклепок добавляют дополнительный штрих к общему стилю.
Lee Men Rider Jeans — это универсальные джинсы, которые отлично впишутся в любой гардероб, предлагая не только впечатляющий внешний вид, но и долговечность и комфорт при носке.</t>
  </si>
  <si>
    <t>CAROL INDIGO GOSSIP</t>
  </si>
  <si>
    <t>112363441</t>
  </si>
  <si>
    <t>Женские джинсы прямого кроя Lee Carol моментально преобразят любой гардероб. Эти джинсы подчеркивают фигуру благодаря высокому поясу, а прямой крой брючин от бедра до щиколотки и укороченная длина создают стильный и современный образ. Будь то заправленный свитер или футболка, такие джинсы станут вашим верным спутником круглый год, обеспечивая комфорт и стиль в любой ситуации. Изготовленные из джинсовой ткани стандартной плотности с добавлением эластана, эти джинсы не только выглядят аутентично, но и обеспечивают непревзойденный комфорт в течение всего дня. Легендарная кожаная нашивка на задней стороне пояса подчеркивает фирменный стиль Lee, а застежка на молнии и карманы спереди и сзади добавляют практичности и завершенности образу. Продуманная конструкция с фирменной строчкой на задних карманах придаёт джинсам уникальный характер. Высокий пояс, прямые штанины от бедра до щиколотки и укороченная длина делают эту модель идеальным выбором для создания разнообразных и стильных луков.</t>
  </si>
  <si>
    <t>112144379</t>
  </si>
  <si>
    <t>Настоящие джинсы слим, не слишком обтягивающие и не слишком свободные, средний идеальный вариант. Модель Rider - это джинсы на молнии со средней посадкой и зауженным кроем от бедра по всей длине. По-настоящему культовая модель. Удобные джинсы из денима средней плотности из переработанных материалов с добавлением эластана для дополнительного комфорта и свободы движений - идеальный рецепт для модели слим. Светло-синий цвет с проявлением текстуры денима и потертостей на поясе, клапане ширинки и карманах. Детали в виде медных пуговиц и заклепок делают образ более винтажным.</t>
  </si>
  <si>
    <t>RIDER CLASSIC DARK INDIGO</t>
  </si>
  <si>
    <t>112355271</t>
  </si>
  <si>
    <t>DAREN ZIP FLY</t>
  </si>
  <si>
    <t>112318951</t>
  </si>
  <si>
    <t>Джинсы Lee Men Daren Zip Fly Jeans - это стильный и комфортный вариант джинсов для мужчин. Они изготовлены из высококачественного материала, состоящего на 71% из хлопка и на 29% из эластомультиэстера, что обеспечивает отличную прочность и эластичность изделия.
Темно-синий оттенок джинсов создает классический и универсальный вид, который подходит для любого повседневного образа. Они прекрасно сочетаются с различными верхней одеждой и обувью, что позволяет создавать разнообразные стильные образы.
Модель имеет удобную застежку на молнию, которая обеспечивает удобство и быстроту надевания. Покрой джинсов Daren Zip Fly позволяет идеально садиться на фигуру, при этом не ограничивая движения и обеспечивая комфорт при ношении.
Эти джинсы отличаются долговечностью и стойкостью к износу, что делает их отличным выбором для активной повседневной жизни. Независимо от того, будете ли вы носить их на работе, встрече с друзьями или в свободное время, эти джинсы будут надежным и модным выбором. Плотность ткани 10.5OZ</t>
  </si>
  <si>
    <t>71% хлопок, 29% эластомультиэстер</t>
  </si>
  <si>
    <t>112346311</t>
  </si>
  <si>
    <t>Женские джинсы прямого кроя моментально преобразят любой гардероб. Подчеркивающий фигуру высокий пояс, прямой крой брючин от бедра до щиколотки, укороченная длина. Сочетайте их с заправленным свитером или футболкой, чтобы выглядеть стильно круглый год. Джинсовая ткань стандартной плотности с эластаном для комфорта, который вы ожидаете от джинсов с высокой талией. Детали в виде черной строчки и черных пуговиц полностью сливаются с тоном джинс. Легендарная кожаная нашивка на задней стороне пояса. Застежка на молнии. Карманы спереди, два кармана с фирменной строчкой Lee сзади.
Высокий пояс - Прямые штанины от бедра до щиколотки - Укороченная длина. Плотность ткани 14OZ</t>
  </si>
  <si>
    <t>CAROL CLASSIC DENIM</t>
  </si>
  <si>
    <t>112354457</t>
  </si>
  <si>
    <t>Женские джинсы прямого кроя Lee Carol моментально преобразят любой гардероб. Эти джинсы подчеркивают фигуру благодаря высокому поясу, а прямой крой брючин от бедра до щиколотки и укороченная длина создают стильный и современный образ. Будь то заправленный свитер или футболка, такие джинсы станут вашим верным спутником круглый год, обеспечивая комфорт и стиль в любой ситуации. Изготовленные из джинсовой ткани стандартной плотности с добавлением эластана, эти джинсы не только выглядят аутентично, но и обеспечивают непревзойденный комфорт в течение всего дня. Легендарная кожаная нашивка на задней стороне пояса подчеркивает фирменный стиль Lee, а застежка на молнии и карманы спереди и сзади добавляют практичности и завершенности образу. Продуманная конструкция с фирменной строчкой на задних карманах придаёт джинсам уникальный характер. Высокий пояс, прямые штанины от бедра до щиколотки и укороченная длина делают эту модель идеальным выбором для создания разнообразных и стильных луков. Плотность ткани 14OZ</t>
  </si>
  <si>
    <t>112105814</t>
  </si>
  <si>
    <t>Наши прямые джинсы Marion сохраняют классический крой и оптически удлиняют ногу, как если бы вы этого хотели от пары джинсов. В то же время это дает немного больше места коленям и лодыжкам. Благодаря своей обычной талии он предлагает элегантный и аутентичный комфорт. Изысканный вид этих джинсов состоит из прозрачного и чистого черного чрезвычайно эластичного денима с соответствующими черными деталями на швах и пуговицах, а также нашивкой. Если вы ищете пару джинсов, которые можно сочетать как с элегантными, так и с супер-повседневными нарядами, вы можете включить их в свой список желаний.
65% хлопок 17% полиэстер 16% вискоза 2% эластан Плотность ткани 10.5OZ</t>
  </si>
  <si>
    <t>82% хлопок, 16% полиэстер, 2% эластан</t>
  </si>
  <si>
    <t>44/33</t>
  </si>
  <si>
    <t>112118173</t>
  </si>
  <si>
    <t>Мужские джинсы Lee Daren Zip Fly — это идеальная комбинация классики и современности, которая подойдёт для любого повседневного образа. Изготовленные из высококачественного денима, они обеспечивают долговечность и комфорт на протяжении всего дня. Классический крой с застежкой на молнию облегчает процесс надевания и снятия, добавляя удобство в повседневной носке.
Эти джинсы слим отличаются отличной посадкой по фигуре, обеспечивая свободу движений и не стесняя в активности. Они визуально подчеркивают мужественность и стройность силуэта, помогая создать стильный и модный образ, будь то поход на работу или встреча с друзьями. Высокое качество материалов гарантирует устойчивость к износу, что позволяет наслаждаться любимыми джинсами длительное время без потери их изначального вида.
Lee Men Daren Zip Fly Jeans — отличный выбор для мужчин, которые ценят комфорт и стиль. Они легко комбинируются с различными элементами гардероба, от футболок до рубашек, создавая универсальные и продуманные образы для любых ситуаций. Плотность ткани 12OZ</t>
  </si>
  <si>
    <t>112118346</t>
  </si>
  <si>
    <t>Мужские джинсы Lee DAREN ZIP FLY Jeans — это бестселлер, который давно завоевал признание благодаря своему классическому и универсальному дизайну. Эти прямые джинсы с обычной посадкой и застежкой-молнией станут идеальным выбором для повседневного гардероба. Средняя талия, нормальная посадка на бедрах и коленях, а также стандартный вырез брючин создают удобный и современный силуэт, который остается актуальным в любое время.
Джинсы DAREN ZIP FLY изготовлены из настоящего денима, немного утяжеленного и эластичного, что обеспечивает свободу движений и комфорт на каждый день. Эта модель идеально сочетает традиционный дизайн и современные технологии, предлагая лучшее из обоих миров.
Простая и аккуратная отделка придает джинсам элегантный вид, который легко комбинируется с различными элементами гардероба. Кроме того, джинсы изготовлены с использованием экологически чистого процесса окрашивания Crystal Clear, который исключает использование химикатов и соли и снижает расход воды.
Lee Men DAREN ZIP FLY Jeans — это эталон современного комфорта и классического стиля, которые прекрасно дополнят любой мужской гардероб. Плотность ткани 12.75OZ</t>
  </si>
  <si>
    <t>112119043</t>
  </si>
  <si>
    <t>Luke - это наша по-настоящему современная модель джинсов, сочетающих в себе облегающий силуэт и зауженный низ. Превосходные модные джинсы Luke со средней посадкой и застежкой-молнией. Обтягивают бедра и сужаются к низуСредняя посадка - обтягивающие в бедрах до колен - зауженный низ - застежка-молнияЛегкие джинсы из органического хлопка с добавлением эластана для удобства и комфорта при носке  Настоящий суперчистый черный деним для утонченного образа   Детали в виде нити в тон, серебристых пуговиц и заклепок придают модному образу изысканности Плотность ткани 12OZ</t>
  </si>
  <si>
    <t>112140635</t>
  </si>
  <si>
    <t>Мужские черные джинсы Lee прямого кроя. Выполнены из денима с добавлением эластана для комфорта движения. Cсредняя посадка. Застежка на молнии. Легендарная кожаная нашивка на задней стороне пояса. Карманы спереди, два кармана с фирменной строчкой Lee сзади. Плотность ткани 12OZ</t>
  </si>
  <si>
    <t>CAROL USED HELLEN</t>
  </si>
  <si>
    <t>112106793</t>
  </si>
  <si>
    <t>Джинсы Lee Carol прямого кроя – отличный способ мгновенно освежить гардероб. Привлекательная завышенная посадка и узкая талия сочетаются с прямыми слегка укороченными штанинами во всю длину. Брюки идеально сочетаются со свитером или футболкой, обеспечивая стильный вид круглый год.</t>
  </si>
  <si>
    <t>WEST ROCK</t>
  </si>
  <si>
    <t>112322201</t>
  </si>
  <si>
    <t>Джинсы Lee Men West Jeans Rock - это стильная и комфортная модель для мужчин в сером цвете. Они выполнены из высококачественного хлопкового материала с добавлением эластана, что обеспечивает идеальную посадку по фигуре и свободу движений. Данная модель имеет слегка зауженный к низу крой, что делает ее современной и модной. Джинсы оснащены карманами, поэтому они практичны и удобны в использовании. Эта модель станет отличным выбором для создания нескольких образов в стиле casual или streetwear. Плотность ткани 11.5OZ</t>
  </si>
  <si>
    <t>RIDERWORN IN SHADOW</t>
  </si>
  <si>
    <t>112328478</t>
  </si>
  <si>
    <t>Джинсы для мужчин Lee Men Rider Jeans - это отличный выбор для стильного и удобного образа. Изготовлены из высококачественного материала - 99% хлопок и 1% эластан, что делает их прочными, эластичными и приятными к телу.
Цвет джинсов серый, что вписывается в современные модные тенденции. Нейтральный и универсальный оттенок подойдет к различным стилям и цветовым гаммам.
Модель Lee Men Rider Jeans имеет классический покрой, который отлично подчеркнет силуэт мужчины. Умеренно зауженные внизу, эти джинсы выгодно подчеркнут ваши ноги, создавая элегантный и аккуратный образ.
Пять карманов обеспечат вам достаточно места для хранения необходимых вещей, а также дадут дополнительную функциональность. Качественная фурнитура и детали джинсов подчеркнут их стиль и привлекательность.
Джинсы Lee Men Rider Jeans  идеально подойдут для повседневной носки, а также для особых случаев. Их универсальность и комфорт сделают их вашим любимым элементом гардероба</t>
  </si>
  <si>
    <t>MARION STRAIGHT A DARK TURN</t>
  </si>
  <si>
    <t>112351189</t>
  </si>
  <si>
    <t>Женские джинсы прямого кроя от бедра – это идеальное сочетание стиля и комфорта. Модель "Марион" отличается слегка приподнятой формой пояса, который не только льстит фигуре, но и обеспечивает дополнительное удобство при носке. Изготовленные из качественного материала, эти джинсы приятно ощущаются на коже и обладают высокой износостойкостью. Благодаря дополнительным эластичным свойствам, они дарят повышенный уровень комфорта в течение всего дня. Джинсы слегка заужены книзу, что придает им современный и утонченный вид. Эффект легкой размытости на бедрах и складок создает непринужденный, но стильный образ, который идеально подходит для повседневных выходов. Шероховатая металлическая пуговица и заклепки, выполненные в сочетании с черной строчкой, добавляют изделию законченности и характера. Задняя сторона пояса украшена легендарной кожаной нашивкой бренда Lee, что является знаком качества и стиля. Джинсы оснащены застежкой на молнии и карманами спереди, а также двумя карманами с фирменной строчкой Lee сзади. Эти джинсы – незаменимая вещь в гардеробе, сочетание классического дизайна и современных деталей делает их универсальным решением для любого случая.</t>
  </si>
  <si>
    <t>STELLA A LINE TROOP LEADER</t>
  </si>
  <si>
    <t>112351236</t>
  </si>
  <si>
    <t>Женские джинсы-клеш Lee Stella A Line — это стильное возвращение к эстетике 70-х, когда мода была символом свободы и индивидуальности. Данная модель, выполненная из легкой джинсовой ткани высочайшего качества, искусно сочетает в себе ретро-стиль и современные технологии комфорта. Высокая талия джинсов идеально подходит для заправки футболок и блуз, позволяя создавать утонченные и элегантные образы. Эти джинсы представляют собой самую широкую расклешенную модель из коллекции, с потрясающими штанинами палаццо, которые создают великолепный и культовый расклешенный силуэт. Такой дизайн не только подчеркивает стройность ног, но и придает образу нотку богемного шика, который является актуальным и сегодня. Яркий и насыщенный оттенок ткани придает джинсам привлекательную и уникальную эстетику, идеально сочетающуюся с винтажным стилем. Контрастные по цвету нити, а также гармоничный набор пуговиц и заклепок завершают образ, добавляя ему законченности и завершенности. Эти джинсы-клеш Lee Stella A Line прекрасно сочетаются с любыми элементами гардероба — от простых футболок и топов до стильных блуз и свитеров. Они помогут создать множество разнообразных образов, подходящих для различных ситуаций — от повседневных прогулок до вечерних выходов.</t>
  </si>
  <si>
    <t>DAREN BLUE FUSE</t>
  </si>
  <si>
    <t>112376377</t>
  </si>
  <si>
    <t>55% хлопок, 30% лиоцелл, 13% полиэстер, 2% эластан</t>
  </si>
  <si>
    <t>112106045</t>
  </si>
  <si>
    <t>Джинсы Lee Women Elly Jeans - идеальный выбор для стильного и комфортного образа. Изготовлены из высококачественных материалов: 85,5% хлопок, 13% полиэстер и 1,5% эластан, которые обеспечивают отличную комбинацию прочности, удобства и эластичности.
Синий цвет этих джинсов придает им элегантный и модный вид, позволяя легко сочетать с любыми другими элементами гардероба.
Джинсы Lee Women Elly Jeans имеют классическую посадку на талии и прямой крой, что делает их универсальными и подходящими для любой фигуры. Благодаря использованию эластана в составе джинсы обеспечивают идеальную посадку и позволяют свободно двигаться в них.
Эта модель джинсов является прекрасным вариантом для повседневного использования, походов в офис или для вечерних прогулок. Будьте стильной и комфортной в компании джинсов Lee Women Elly Jeans. Плотность ткани 12OZ</t>
  </si>
  <si>
    <t>85,5% хлопок, 13% полиэстер 1,5% эластан</t>
  </si>
  <si>
    <t>SCARLETT HIGH ZIP</t>
  </si>
  <si>
    <t>L31BTVZB</t>
  </si>
  <si>
    <t>Женские джинсы Lee. Выполнены из мягкого денима с добавлением эластана для комфорта движения. Облегающий крой, средняя посадка. Застежка на молнии. Легендарная кожаная нашивка на задней стороне пояса. Карманы спереди, два кармана с фирменной строчкой Lee сзади.</t>
  </si>
  <si>
    <t>MARION STRAIGHT RINSE</t>
  </si>
  <si>
    <t>112105808</t>
  </si>
  <si>
    <t>Женские джинсы Lee Marion Straight. Прямой крой от бедра, средняя посадка. Легендарная кожаная нашивка на задней стороне пояса. Карманы спереди, два кармана с фирменной строчкой Lee сзади. Плотность ткани 11.5OZ</t>
  </si>
  <si>
    <t>79% хлопок, 19% полиэстер, 2% эластан</t>
  </si>
  <si>
    <t>33/31</t>
  </si>
  <si>
    <t>RIDER CARRIER BLUE</t>
  </si>
  <si>
    <t>112349493</t>
  </si>
  <si>
    <t>Джинсы Lee Men Rider Jeans - это стильные и комфортные джинсы для мужчин. Они выполнены из высококачественного материала, состоящего из хлопка и эластана, что обеспечивает прекрасную посадку и комфорт при носке. Цвет джинсов придает им элегантный и универсальный вид, который легко сочетается с различными верхней одеждой и обувью. Модель имеет классический прямой крой, подчеркивающий мужественность. Эти джинсы идеально подходят для повседневного использования, будь то на работе, учебе или в свободное время. Они прекрасно дополняют различные образы и стили, делая их незаменимой частью гардероба современного мужчины. Независимо от того, какой сезон на улице, джинсы Lee Men Rider Jeans подходят для любой погоды. Они позволяют коже дышать и при этом обеспечивают достаточную теплоизоляцию в холодное время года. Если вы ищете стильные и надежные джинсы, которые гарантируют комфорт, качество и стиль, то эта модель  - идеальный выбор для вашего гардероба. Они подчеркнут вашу индивидуальность и придадут образу особую привлекательность.</t>
  </si>
  <si>
    <t>CAROL LIGHT RAINFALL</t>
  </si>
  <si>
    <t>112363517</t>
  </si>
  <si>
    <t>101 Z DRY RED CAST</t>
  </si>
  <si>
    <t>112376319</t>
  </si>
  <si>
    <t>HENRY BAGGY HYPER BLUE</t>
  </si>
  <si>
    <t>112376341</t>
  </si>
  <si>
    <t>Плотность ткани 12.25OZ</t>
  </si>
  <si>
    <t>BREESE BOOT REVITALIZED</t>
  </si>
  <si>
    <t>112376482</t>
  </si>
  <si>
    <t>80% хлопок, 18% полиэстер, 2% эластан</t>
  </si>
  <si>
    <t>24/31</t>
  </si>
  <si>
    <t>CAROL ENERGY BOLT</t>
  </si>
  <si>
    <t>112376627</t>
  </si>
  <si>
    <t>Плотность ткани 10.25OZ</t>
  </si>
  <si>
    <t>ELLY SUDDEN RAIN</t>
  </si>
  <si>
    <t>112376636</t>
  </si>
  <si>
    <t>RIDER BARREL STAY GROUNDED</t>
  </si>
  <si>
    <t>112376688</t>
  </si>
  <si>
    <t>Плотность ткани 14OZ</t>
  </si>
  <si>
    <t>MARION HEY LOVER</t>
  </si>
  <si>
    <t>112376703</t>
  </si>
  <si>
    <t>MARION SWEET ESCAPADE</t>
  </si>
  <si>
    <t>112376704</t>
  </si>
  <si>
    <t>Новое поступление</t>
  </si>
  <si>
    <t>JESSICA SUDDEN RAIN</t>
  </si>
  <si>
    <t>112376707</t>
  </si>
  <si>
    <t>JESSICA SUNKISSED BLUE</t>
  </si>
  <si>
    <t>112376708</t>
  </si>
  <si>
    <t>STELLA BLUE ARROW</t>
  </si>
  <si>
    <t>112376785</t>
  </si>
  <si>
    <t>Плотность ткани 8OZ</t>
  </si>
  <si>
    <t>75% хлопок, 17% полиэстер, 5% эластомультиэстер, 3% эластан</t>
  </si>
  <si>
    <t>STELLA XION</t>
  </si>
  <si>
    <t>112376792</t>
  </si>
  <si>
    <t>SCARLETT HIGH SOFT LEVELS</t>
  </si>
  <si>
    <t>L626GWC36</t>
  </si>
  <si>
    <t>Джинсы Lee Women Scarlett High Jeans великолепно подойдут современной и стильной женщине. Они выполнены из высококачественного материала – 99% хлопка и 1% эластана, что обеспечивает комфорт и приятные ощущения во время ношения.
Эти джинсы имеют голубой цвет, который всегда актуален и позволяет создавать разнообразные образы. Они имеют классический крой и посадку на талии, которые подчеркнут женственность и подарят идеальную посадку. 
Модель Scarlett High Jeans от Lee подходит для любого повседневного образа. Благодаря своей универсальности, они могут быть носимыми как с практическими кедами, так и с элегантными босоножками. Они прекрасно сочетаются с топами, рубашками, свитшотами и другими верхней одеждой.
Джинсы Lee Women Scarlett High Jeans не только отлично смотрятся, но и обладают высоким качеством. Они прочные и долговечные, что гарантирует их долгий срок службы. Они с легкостью сохранят свою оригинальную форму и цвет даже после множества стирок.
Если вы ищете стильные, удобные и высококачественные джинсы, то Lee Women Scarlett High Jeans – идеальный выбор для вас.</t>
  </si>
  <si>
    <t>CAP BLACK</t>
  </si>
  <si>
    <t>112328875</t>
  </si>
  <si>
    <t>Мужская бейсболка Lee Cap — это идеальный аксессуар для вашего повседневного гардероба. Изготовленная из прочного хлопкового твила, она сочетает в себе классический стиль и современный комфорт. Благодаря 100% натуральному хлопку, бейсболка обеспечивает мягкость и долговечность, гарантируя, что она станет вашим надежным спутником в любых условиях. 
Классическая шестипанельная конструкция дополнена вышитым логотипом бренда Lee на фронтальной части, что придает модели узнаваемость и стиль. Регулируемый ремешок на задней части кепки позволяет легко подстроить посадку под индивидуальные предпочтения, обеспечивая комфортное ношение в течение всего дня. 
Вентиляционные отверстия (люверсы) улучшают циркуляцию воздуха, делая бейсболку идеальной для жаркой погоды. Жесткий изогнутый козырек обеспечивает дополнительную защиту глаз от солнечных лучей. Этот аксессуар идеально дополнит ваш образ, придавая ему нотку спортивного шика и обеспечивая комфорт в любых условиях.</t>
  </si>
  <si>
    <t>LEE CAP RIVET NAVY</t>
  </si>
  <si>
    <t>112372710</t>
  </si>
  <si>
    <t>Мужская бейсболка Lee Cap — это идеальный аксессуар для создания непринужденного и стильного образа. Эта классическая кепка станет вашим надежным спутником в повседневной жизни, защищая лицо от солнца и добавляя завершающий штрих к вашему стилю. Изготовленная из прочного и удобного хлопкового твила, она отличается высокой износостойкостью и комфортной посадкой, что делает ее идеальным выбором для активного времяпрепровождения.
Бейсболка выполнена в универсальном цвете, который легко впишется в любой гардероб, сочетаясь с различными оттенками и стилями одежды. Фронтальную часть кепки украшает яркий вышитый логотип Lee, который добавляет изделию уникальность и подчеркивает приверженность бренду.
Регулируемый ремешок сзади позволяет адаптировать кепку под размер головы, что обеспечивает дополнительное удобство при носке. Благодаря сочетанию функциональности и современного дизайна, эта бейсболка станет любимым аксессуаром для любого мужчины, ценящего комфорт и стиль.</t>
  </si>
  <si>
    <t>WW EMBROIDERY CAP PERFECT KHAKI</t>
  </si>
  <si>
    <t>112377728</t>
  </si>
  <si>
    <t>Мужская кепка Lee Men Workwear Cap — это стильное и функциональное дополнение к вашему гардеробу, созданное для тех, кто ценит качество и комфорт. Изготовленная на 100% из хлопка, эта кепка обеспечивает отличную воздухопроницаемость и комфорт при ношении, что делает её идеальным выбором для любого времени года.
Одним из ключевых преимуществ этой кепки является её универсальный дизайн, который легко вписывается в различные стили одежды — от повседневного casual до спортивного. Натуральный хлопок обеспечивает не только удобство, но и гипоаллергенные свойства, что важно для чувствительной кожи.
Кепка оснащена регулируемым ремешком на задней части, что позволяет настроить её под ваш размер головы для оптимальной посадки. Таким образом, она обеспечивает надёжную фиксацию и комфорт в течение всего дня, даже в ветреную погоду.
Стильный визор помогает защищать глаза от солнечных лучей, добавляя практичности этому аксессуару. Прочная и качественная конструкция кепки гарантирует её долговечность, а логотип Lee подчеркивает аутентичность бренда и акцентирует внимание на вашем безупречном вкусе.
Lee Men Workwear Cap — это не только модный, но и практичный аксессуар, который станет незаменимым элементом вашего образа, добавляя нотки уверенности в каждом вашем шаге.</t>
  </si>
  <si>
    <t>CAP ECRU</t>
  </si>
  <si>
    <t>112377732</t>
  </si>
  <si>
    <t>CAP MERCANTILE GREEN</t>
  </si>
  <si>
    <t>112377733</t>
  </si>
  <si>
    <t>WORKWEAR BIB JUST ME</t>
  </si>
  <si>
    <t>112376913</t>
  </si>
  <si>
    <t>Комбинезон</t>
  </si>
  <si>
    <t>Комбинезоны</t>
  </si>
  <si>
    <t>Плотность ткани 11.5OZ</t>
  </si>
  <si>
    <t>RELAXED SHORT PUFFER JACKET MOOD INDIGO</t>
  </si>
  <si>
    <t>112355156</t>
  </si>
  <si>
    <t>Женский пуховик Lee Relaxed Short Puffer Jacket — это стильное и функциональное решение для тех, кто ценит комфорт и современный дизайн в холодное время года. Эта куртка сочетает в себе модный укороченный фасон с практичными элементами, обеспечивающими надежную защиту от холода и ветра. 
Основное внимание в дизайне уделено деталям: фронтальная застежка на молнии дополнена ветрозащитной планкой на кнопках, что гарантирует дополнительную защиту от пронизывающего ветра и сохранение тепла. Высокий воротник создает дополнительный барьер от холода, защищая шею и создавая уютное чувство комфорта.
Пуховик имеет стеганый дизайн, который не только придает ему стильный вид, но и равномерно распределяет утеплитель, обеспечивая равномерное сохранение тепла. Лаконичный вышитый логотип Lee в тон куртки расположен на груди слева, подчеркивает принадлежность к знаменитому бренду, ассоциирующемуся с качеством и современным стилем.
Практичность куртки дополняется боковыми карманами для рук, которые согреют в холодную погоду и позволят удобно хранить мелкие предметы. Универсальность пуховика позволяет легко сочетать его с любыми элементами гардероба — от джинсов до спортивных штанов, подчеркнув ваш уникальный стиль.
Женский пуховик Lee Relaxed Short Puffer Jacket — это идеальный выбор для современных женщин, стремящихся к комфорту и актуальности в любой ситуации. Независимо от того, куда вы направляетесь, эта куртка станет надежным спутником в зимние дни, предоставляя вам тепло без ущерба для стиля.</t>
  </si>
  <si>
    <t>100% полисэтер</t>
  </si>
  <si>
    <t>SHERPA RIDER JKT DREAMY MAUVE</t>
  </si>
  <si>
    <t>112355172</t>
  </si>
  <si>
    <t>Женская куртка Lee Sherpa Rider Jacket представляет собой современную интерпретацию классической куртки Rider. Сочетая в себе легендарный дизайн и обновленные элементы комфорта, эта куртка станет незаменимым элементом вашего гардероба для переходного времени года. Выполненная в стандартном крое, она обеспечивает свободу движений и одновременно подчеркивает фигуру.
Одной из ключевых особенностей куртки является подкладка из очень мягкой шерпы. Теплая и уютная, она гарантирует комфорт в прохладные дни, обеспечивая вам чувство уюта и защищенности. Легкий вес материала делает куртку идеальной для ношения в различных условиях, не утяжеляя образ.
Универсальность куртки подчеркивается наличием двух нагрудных карманов, которые служат не только функциональным, но и стильным элементом. Цвет куртки удачно контрастирует с традиционными латунными пуговицами, добавляя образу изысканности и ретро-шарма.
Хотя куртка обладает низкой эластичностью, это не влияет на ее комфорт. Она остается удобной при носке и легко комбинируется с различными стилистическими решениями. Эта куртка— идеальная альтернатива классическому джинсовому стилю, предлагающая мягкость и ретро-эстетику в каждой детали.</t>
  </si>
  <si>
    <t>WOOL COAT SCARLET</t>
  </si>
  <si>
    <t>L55HBJ10</t>
  </si>
  <si>
    <t>Пальто</t>
  </si>
  <si>
    <t>Теплое, хорошо структурированное пальто, изготовленное из смесовой шерсти имеет классический, удобный крой, который подарит вам тепло и элегантность. Пальто сохраняет форму и служит долго. Оно изготовлено из переработанных тканей, что помогает снизить воздействие на окружающую среду при производстве.
Клетчатый узор представляет собой сочетание синего, малинового и фиолетового цветов, создавая эффектный дизайн, неподвластный времени.
Контрастный воротник, манжеты на пуговицах, косые набедренные карманы и шов на кокетке с двумя нагрудными карманами с клапанами завершают силуэт.
Классический крой - Смесовая шерсть - Клетчатый узор</t>
  </si>
  <si>
    <t>красный/синий</t>
  </si>
  <si>
    <t>87% полиэстер, 13% шерсть</t>
  </si>
  <si>
    <t>LEE BELT</t>
  </si>
  <si>
    <t>112124768</t>
  </si>
  <si>
    <t>Классический ремень Lee из натуральной кожи. Сдержанный классический ремень - это базовый предмет вашего повседневного гардероба. Выполнен из 100% крупнозернистой черной кожи со шлифованной пряжкой цвета состаренного серебра. Натуральная крупнозернистая телячья кожа анилинового крашения для мягкости и природной натуральности. Штампованный логотип Lee на кончике ремня. Ширина ремня 3,5 см.</t>
  </si>
  <si>
    <t>BOHO BELT TAN</t>
  </si>
  <si>
    <t>112379705</t>
  </si>
  <si>
    <t>Женский ремень Lee Women Leather Boho Belt — это аксессуар, который привнесёт богемный шарм в ваш гардероб. Этот очаровательный ремень выполнен в стиле бохо и оснащён неровной металлической пряжкой с текстурированной кованой отделкой. Его дизайн излучает богемную элегантность и делает его идеальным акцентом в любом образе. Ремень из натуральной кожи с легкими потертостями и естественной текстурой придает изделию аутентичность и изысканность. Натуральная кожа не только прочна, но и придаёт уникальный вид каждому изделию. Ремень можно носить с джинсами, платьем миди или поверх струящейся рубашки-платья, чтобы эффектно подчеркнуть талию. Он прекрасно дополняет как нарядные образы, так и добавляет изюминку в повседневные наряды. Благодаря своему стильному дизайну и высокому качеству, ремень станет неотъемлемой частью вашего гардероба, придавая вашим образам богемную элегантность и индивидуальность.</t>
  </si>
  <si>
    <t>LEE BELT BLACK</t>
  </si>
  <si>
    <t>112145705</t>
  </si>
  <si>
    <t>Ремень Lee с пряжкой в ​​винтажном стиле. Кожаная петля для ремня. Фирменный логотип Lee. Ширина ремня 35 мм.</t>
  </si>
  <si>
    <t>100% полиуретан</t>
  </si>
  <si>
    <t>ROUND BUCKLE BELT BLACK</t>
  </si>
  <si>
    <t>112372685</t>
  </si>
  <si>
    <t>Женский ремень Lee Round Buckle Leather Belt — это элегантный аксессуар, который придаст вашим джинсовым образам особый шарм. Изготовленный из высококачественной зернистой кожи, этот ремень отличается не только прочностью и долговечностью, но и изысканным внешним видом. Его простой, но стильный дизайн с круглой пряжкой серебристого цвета создает вневременной образ, который легко впишется в любой гардероб.
Круглая металлическая пряжка служит главным акцентом, привлекая внимание своей утонченной простотой и универсальностью. Такой ремень станет незаменимой деталью вашего повседневного и нарядного гардероба, добавляя нотку свежести и индивидуальности. Он идеально подходит для самых разных случаев, будь то прогулка по городу, офисный день или вечерняя встреча с друзьями. Lee Round Buckle Leather Belt — это не только функциональный аксессуар, но и стильное дополнение, подчеркивающее ваш неповторимый вкус и внимание к деталям.</t>
  </si>
  <si>
    <t>RLX RESORT SHIRT DESERT SAGE STRIPE</t>
  </si>
  <si>
    <t>112376554</t>
  </si>
  <si>
    <t>Плотность ткани 4.25OZ</t>
  </si>
  <si>
    <t>54% лён, 46% вискоза</t>
  </si>
  <si>
    <t>LEE SHIRT BRIGHT WHITE</t>
  </si>
  <si>
    <t>112376559</t>
  </si>
  <si>
    <t>Плотность ткани 5OZ</t>
  </si>
  <si>
    <t>55% лён, 45% хлопок</t>
  </si>
  <si>
    <t>SS WESTERN SHIRT DESERT SAGE PLAID</t>
  </si>
  <si>
    <t>112376551</t>
  </si>
  <si>
    <t>Плотность ткани 3.5OZ</t>
  </si>
  <si>
    <t>CAMP TIE SLEEVE BUTTON UP</t>
  </si>
  <si>
    <t>112350266</t>
  </si>
  <si>
    <t>Женская рубашка Lee Women Camp Tie Sleeve Button Up Shirt — это удачное решение для тех, кто хочет выглядеть стильно и чувствовать себя комфортно. Эта рубашка выполнена из легкого и дышащего материала, который обеспечивает комфорт на протяжении всего дня. Модель отличается изысканным дизайном с завязками на рукавах, что придает изделию оригинальный и женственный вид. Передняя застежка на пуговицах добавляет изделию функциональности и позволяет легко регулировать степень закрытости. Свободный крой рубашки подчеркивает фигуру, не сковывая движений, и подходит для различных типов телосложения. Носите эту рубашку с любимыми джинсами или шортами, чтобы создать непринужденный и стильный образ для летних прогулок или встреч с друзьями.  Рубашка Lee Women Camp Tie Sleeve Button Up Shirt станет вашим незаменимым спутником в теплое время года, привнося в ваш образ нотки легкости и элегантности.</t>
  </si>
  <si>
    <t>100% вискоза</t>
  </si>
  <si>
    <t>101 HERITAGE WW SHIRT DRY BLUE</t>
  </si>
  <si>
    <t>112372625</t>
  </si>
  <si>
    <t>SS WESTERN SHIRT ACADEMY BLUE PLAID</t>
  </si>
  <si>
    <t>112376545</t>
  </si>
  <si>
    <t>LEE BUTTON DOWN SS DEEP SEA PLAID</t>
  </si>
  <si>
    <t>112376549</t>
  </si>
  <si>
    <t>LEE SHIRT DESERT SAGE</t>
  </si>
  <si>
    <t>112376550</t>
  </si>
  <si>
    <t>LEE BUTTON DOWN SS DESERT SAGE SAFARI PLAID</t>
  </si>
  <si>
    <t>112376552</t>
  </si>
  <si>
    <t>SS LEE SHIRT BRIGHT WHITE</t>
  </si>
  <si>
    <t>112376562</t>
  </si>
  <si>
    <t>SS LEE SHIRT RIVET NAVY</t>
  </si>
  <si>
    <t>112376564</t>
  </si>
  <si>
    <t>WORKWEAR OVERSHIRT JUST ME</t>
  </si>
  <si>
    <t>112376572</t>
  </si>
  <si>
    <t>SS WORKWEAR SHIRT JUST ME</t>
  </si>
  <si>
    <t>112376574</t>
  </si>
  <si>
    <t>SS LOOSE UTILITY SHIRT BRIGHT WHITE</t>
  </si>
  <si>
    <t>112376977</t>
  </si>
  <si>
    <t>LOGO SWS ECRU</t>
  </si>
  <si>
    <t>112351132</t>
  </si>
  <si>
    <t>Свитшот Lee Women Logo Sweatshirt – это стильное и удобное решение для повседневного гардероба современной женщины. Изготовленный из качественного и мягкого материала, этот свитшот обеспечивает комфорт и уют, идеально подходя для прохладной погоды. Классический крой с круглым вырезом и длинными рукавами делает его универсальным элементом гардероба, подходящим как для непринужденного повседневного стиля, так и для активного отдыха.
Особым акцентом этого изделия является крупный фирменный логотип Lee, расположенный на груди. Этот эффектный элемент добавляет свитшоту выразительность и подчеркивает принадлежность к знаменитому бренду, известному своим качеством и стилем. Эластичные манжеты и нижний край обеспечивают отличную посадку и добавляют дополнительный комфорт при ношении.
Свитшот Lee Women Logo Sweatshirt легко комбинируется с различной одеждой – от джинсов и леггинсов до юбок и спортивных брюк. Его непринужденный стиль делает его идеальным выбором для прогулок по городу, встреч с друзьями или уютных домашних вечеров. Этот свитшот от Lee станет незаменимой частью вашего гардероба, придавая вашему образу современность и уверенность.
Позвольте свитшоту Lee Women Logo Sweatshirt стать вашим любимым предметом одежды, который подчеркивает ваш утонченный вкус и приверженность качеству и комфорту</t>
  </si>
  <si>
    <t>молочный</t>
  </si>
  <si>
    <t>LEE FLOWER HOODIE HALOGEN</t>
  </si>
  <si>
    <t>112377704</t>
  </si>
  <si>
    <t>CIRCLE LEE HOODIE ORION BLUE</t>
  </si>
  <si>
    <t>112378756</t>
  </si>
  <si>
    <t>Мужская толстовка Lee Men Circle Lee Hoodie — это сочетание комфорта, спортивной практичности и фирменного стиля, идеально подходящее для базового гардероба в стиле casual. Она гармонично сочетается с денимом любых оттенков, становясь универсальной основой повседневных нарядов. Главный акцент модели — крупный логотип Lee в круге на груди, добавляющий динамичности и ретро-шарм. Классический крой Regular Fit гарантирует комфорт: толстовка свободная, но аккуратная и структурированная. Изготовлена из высококачественного смесового хлопка с мягким начесом внутри, обеспечивая отличную терморегуляцию. Ткань сохраняет тепло в прохладную погоду и остается комфортной в помещении. Плотные эластичные манжеты и нижний край защищают от ветра и поддерживают форму после частых стирок. Глубокий капюшон с плоскими завязками в тон и классический карман-кенгуру спереди для удобства. Толстовка отличается высоким качеством и долговечностью благодаря плотному трикотажу и стойкому принту. Она идеально дополняет джинсы Wrangler и подходит для активного отдыха, городских прогулок или расслабленного многослойного образа.</t>
  </si>
  <si>
    <t>60% хлопок, 40% полиэстер</t>
  </si>
  <si>
    <t>PATCH CREW SWS HENNA</t>
  </si>
  <si>
    <t>112363880</t>
  </si>
  <si>
    <t>Свитшот Lee Men Patch Crew Sweatshirt - это воплощение комфорта и универсальности, подходящее для каждого случая. Изготовленный из хлопкового флиса, этот свитшот обеспечивает оптимальную терморегуляцию, позволяя вашей коже дышать, и гарантирует мягкость и уют, которых так не хватает в прохладные дни.
Стандартный крой свитшота делает его незаменимым элементом мужского гардероба. Он легко сочетает в себе стиль и минимализм благодаря длинным рукавам с манжетами и простому круглому вырезу. Это позволяет вам беспрепятственно комбинировать его с различными предметами одежды: будь то шорты, брюки чинос или любимые джинсы.
Lee Men Patch Crew Sweatshirt станет отличным выбором для создания повседневного образа, подчеркивая ваш индивидуальный стиль и обеспечивая комфорт в любую погоду.</t>
  </si>
  <si>
    <t>RELAXED HOODIE BLUEBERRY</t>
  </si>
  <si>
    <t>LQ67LJA89</t>
  </si>
  <si>
    <t>Худи повседневного кроя создает ощущение уюта. Классические детали худи дополнены карманами с тонкой декоративной строчкой. Начесованный флис делает худи особенно комфортной.
Это приятный на ощупь флис с начесом, изготовленный из хлопка с использованием переработанных тканей.
Темно-синяя отделка создает утонченную эстетику, которая отлично сочетается с джинсами.
К левому карману прикреплена бирка Lee.
Свободный крой. Уютные карманы для согрева рук. Флис с начесом.</t>
  </si>
  <si>
    <t>85% хлопок, 15% полиэстер</t>
  </si>
  <si>
    <t>RIDER JACKET TOUCH OF MIDAS</t>
  </si>
  <si>
    <t>112351136</t>
  </si>
  <si>
    <t>Женская джинсовая куртка Lee Women Rider Jacket  – это стильный и универсальный элемент гардероба, который непременно станет любимым. Выполненная из высококачественного денима, эта куртка сочетает в себе прочность и комфорт, обеспечивая долговечность и удобство при носке. Эксклюзивный оттенок придает изделию элегантный и современный вид, позволяя легко сочетать его как с повседневной, так и с более нарядной одеждой. Классический покрой куртки с изящным приталенным силуэтом подчеркивает фигуру, а фирменная фурнитура и аккуратные строчки добавляют утонченных деталей. Lee Women Rider Jacket  станет идеальным выбором для создания стильных и уверенных образов в любой ситуации.</t>
  </si>
  <si>
    <t>LOGO HOODIE MERCANTILE GREEN</t>
  </si>
  <si>
    <t>112355176</t>
  </si>
  <si>
    <t>Женское худи Lee Logo Hoodie — это сочетание комфорта и стиля, которое станет вашим незаменимым спутником в любой ситуации. Независимо от того, собираетесь ли вы в спортзал, выполняете повседневные дела или просто отдыхаете дома, это худи подарит комфорт в любой обстановке.
Худи выполнено в свободном крое, что обеспечивает максимальное удобство и позволяет носить его как поверх футболки, так и под курткой. Матовая флисовая ткань из смеси полиэстера и хлопка отличается долговечностью, при этом она остается мягкой и уютной на ощупь, создавая ощущение тепла и уюта.
Худи оснащено капюшоном на шнурке, который обеспечивает дополнительную защиту от ветра и холода. Курсивный логотип Lee, вышитый на груди, добавляет изделию стильную нотку и делает его легко узнаваемым.
Это худи станет идеальной частью вашего повседневного гардероба, сочетая в себе практичность и модный дизайн. Будьте уверены, в таком худи вы будете чувствовать себя уверенно и комфортно, где бы вы ни находились.</t>
  </si>
  <si>
    <t>LOGO CREW SWS GREY HEATHER</t>
  </si>
  <si>
    <t>112355661</t>
  </si>
  <si>
    <t>Свитшот Lee Men Logo Crew Sweatshirt – это стильное и универсальное решение для создания модных повседневных образов. Изготовленный из высококачественного и мягкого хлопка, он обеспечит вам комфорт и тепло в любое время года. Этот свитшот отличается классическим фасоном с круглым вырезом и длинными рукавами, что делает его идеальным для сочетания с джинсами, спортивными брюками или шортами.
На груди расположен узнаваемый логотип Lee, который добавляет изделию оригинальность и подчеркивает ваш безупречный вкус. Свитшот выполнен в спокойных, универсальных цветах, что позволяет легко вписать его в любой гардероб. Эластичные манжеты и пояс обеспечивают идеальную посадку по фигуре, не стесняя движений.
Lee Men Logo Crew Sweatshirt подходит как для активного отдыха, так и для расслабленного времяпрепровождения дома или встреч с друзьями. Это отличный выбор для тех, кто ценит качество, комфорт и стиль. Свитшот легко станет неотъемлемой частью вашего повседневного образа.</t>
  </si>
  <si>
    <t>60% хлопок, 40% полисэтер</t>
  </si>
  <si>
    <t>CLEAN RAGLAN SWEATER TRUE NAVY</t>
  </si>
  <si>
    <t>112355671</t>
  </si>
  <si>
    <t>Мужской свитер Lee Men Clean Raglan Sweater — это базовый элемент, который должен быть в каждом гардеробе. Этот свитер стандартного кроя с длинными рукавами и классическим круглым вырезом станет вашим идеальным спутником для повседневной носки. 
Изготовленный из мягкого и удобного хлопка, свитер обеспечивает комфорт в течение всего дня и отлично подходит в качестве среднего слоя одежды. Универсальный цвет позволяет легко комбинировать его как с офисной одеждой для повседневной работы, так и с более непринужденными ансамблями для активных выходных. 
Основные характеристики: 
- Регулярная посадка, обеспечивающая комфорт и свободу движений. 
- Круглый вырез, придающий классический вид. 
- Изготовлен из чистого хлопка, что делает его мягким и приятным на ощупь. 
Этот свитер станет отличным дополнением к вашему гардеробу, предлагая универсальный стиль и высокое качество.</t>
  </si>
  <si>
    <t>ESSENTIAL HOODIE SOFT MAUVE</t>
  </si>
  <si>
    <t>112363838</t>
  </si>
  <si>
    <t>Представляем женское худи Lee Essential Hoodie – идеальное сочетание комфорта и стиля. Элегантный и универсальный дизайн этого худи прекрасно подойдет как для активного образа жизни, так и для расслабленных выходных. Изготовленное из мягкого и высококачественного материала, оно обеспечивает уют и тепло в прохладные дни. Особенности включают капюшон с регулируемыми шнурками для дополнительной защиты от ветра. Худи украшено фирменным логотипом Lee, подчёркивая вашу приверженность качеству и модным тенденциям. Комбинируйте с джинсами или спортивными брюками для создания повседневного, но стильного образа. Наслаждайтесь комфортом и продемонстрируйте свою индивидуальность с Lee Essential Hoodie!</t>
  </si>
  <si>
    <t>ESSENTIAL HOODIE SOFT SAGE</t>
  </si>
  <si>
    <t>112363839</t>
  </si>
  <si>
    <t>CLEAN RAGLAN SWEATER SOFT SAGE</t>
  </si>
  <si>
    <t>112363890</t>
  </si>
  <si>
    <t>CLEAN RAGLAN SWEATER CONCRETE GRAY</t>
  </si>
  <si>
    <t>112363891</t>
  </si>
  <si>
    <t>CLEAN HALF ZIP KNIT OLIVE GRAY</t>
  </si>
  <si>
    <t>112370539</t>
  </si>
  <si>
    <t>Свитер</t>
  </si>
  <si>
    <t>Свитер мужской Lee Men Clean Half Zip Knit — это идеальное сочетание стиля и комфорта, специально созданное для непринуждённых, уютных выходных. Этот универсальный элемент гардероба выполнен в современном минималистичном стиле и оснащён регулируемой половинной молнией, добавляющей функциональный акцент. Свободный покрой свитера позволяет легко носить его поверх футболок и жилетов, что делает его отличным вариантом для создания многослойных образов в прохладное время года.
Свитер изготовлен из ультрамягкой смесовой шерсти на 50%, что придаёт ему невероятную мягкость и тепло, обеспечивая комфорт в любую погоду. Плоский трикотаж добавляет изделию структурированности и элегантности, а его оттенок идеально сочетается как с джинсами, так и с вельветом, предлагая разнообразие в создании стильных образов. Латунная металлическая молния тонко сливается с тоном ткани, добавляя изделию изысканный вид. Её можно носить как застегнутой, так и расстегнутой, создавая различные образы и меняя уровень уюта на своё усмотрение. Этот свитер станет незаменимой вещью в вашем гардеробе, придавая вашему стилю современный и утончённый вид.</t>
  </si>
  <si>
    <t>50% шерсть, 50% акрил</t>
  </si>
  <si>
    <t>ESSENTIAL LEE HOODIE DESERT SAGE</t>
  </si>
  <si>
    <t>112376421</t>
  </si>
  <si>
    <t>PATCH CREW SWS DESERT SAGE</t>
  </si>
  <si>
    <t>112376423</t>
  </si>
  <si>
    <t>ESSENTIAL LEE HOODIE WASHED BLACK</t>
  </si>
  <si>
    <t>112376424</t>
  </si>
  <si>
    <t>91W WORKWEAR JKT CYRUS</t>
  </si>
  <si>
    <t>112376426</t>
  </si>
  <si>
    <t>ESSENTIAL HOODIE DESERT SAGE</t>
  </si>
  <si>
    <t>112376980</t>
  </si>
  <si>
    <t>WORKWEAR ESS HOODIE REBEL NAVY</t>
  </si>
  <si>
    <t>112378763</t>
  </si>
  <si>
    <t>WORKWEAR FULL ZIP BLACK</t>
  </si>
  <si>
    <t>112378764</t>
  </si>
  <si>
    <t>ESS LEE FULL ZIP HOODIE WASHED BLACK</t>
  </si>
  <si>
    <t>112381385</t>
  </si>
  <si>
    <t>FESTIVAL TANK ECRU</t>
  </si>
  <si>
    <t>112351248</t>
  </si>
  <si>
    <t>Майка Lee Women Festival Tank – это незаменимый элемент летнего гардероба, который сочетает в себе стиль и комфорт. Этот топ без рукавов со свободным кроем создан для того, чтобы дарить вам ощущение прохлады в самые жаркие дни. Выполненная из легких и дышащих материалов, майка обеспечивает максимальный комфорт и свободу движений. Её модный и непринужденный дизайн идеально подходит для создания ярких и запоминающихся образов на летних фестивалях, прогулках по городу или отдыхе на пляже. Сочетайте ее с шортами, юбками или джинсами, чтобы всегда выглядеть свежо и стильно.</t>
  </si>
  <si>
    <t>SMALL LEE TEE PEONY PINK</t>
  </si>
  <si>
    <t>112351131</t>
  </si>
  <si>
    <t>Футболка Lee Women Small Lee Tee — это стильная и удобная модель, которая станет отличным дополнением вашего гардероба. Изготовленная из высококачественного и мягкого хлопка, эта футболка дарит пользователю комфорт и ощущение легкости на протяжении всего дня. Прямой крой и классический круглый вырез обеспечивают универсальность и гармоничное сочетание с различными элементами одежды.
Дизайн футболки отличается лаконичностью и утонченностью, что делает ее подходящей для самых разных ситуаций — от повседневных прогулок до офисного кэжуал стиля. Ключевым элементом модели является небольшой, аккуратно вышитый логотип Lee на груди, который придает футболке узнаваемость и подчеркивает ее принадлежность к знаменитому бренду.
Уход за футболкой Lee Women Small Lee Tee не требует больших усилий. Ее можно стирать в стиральной машине при температуре до 30 градусов, чтобы сохранить форму и насыщенность цвета. Рекомендуется выворачивать футболку наизнанку перед стиркой и сушить на открытом воздухе.
Эта футболка от Lee идеально сочетает в себе минимализм и элегантность, делая ее отличным выбором для повседневного ношения. Lee Women Small Lee Tee поможет вам создавать стильные образы, оставаясь при этом в комфорте и уверенности в своем внешнем виде.</t>
  </si>
  <si>
    <t>POCKET TEE FRESH WATER</t>
  </si>
  <si>
    <t>112350254</t>
  </si>
  <si>
    <t>Женская футболка Lee Women Pocket Tee – это прекрасный образец базовой одежды, отличающийся элегантной простотой и высоким уровнем комфорта. Эта модель изготовлена из мягкого и дышащего хлопка, что гарантирует приятные ощущения при носке и идеальную посадку. Дизайн футболки Women Pocket Tee включает в себя классические элементы с небольшой современной изюминкой. Главной особенностью является аккуратный нагрудный карман, который не только добавляет функциональности, но и придает изделию стильный и законченный вид. На кармане также размещен логотип Lee, подчеркивающий бренд и добавляющий изделию уникальности.
Уход за футболкой очень прост: рекомендуется машинная стирка при низкой температуре с использованием деликатных моющих средств, чтобы сохранить цвет и форму изделия. Сушка на воздухе предпочтительнее для предотвращения усадки ткани.
Эта универсальная футболка легко сочетается с джинсами, шортами, юбками и леггинсами, что делает её отличным выбором как для повседневной носки, так и для создания более формальных образов. Lee Women Pocket Tee станет незаменимым элементом вашего гардероба, добавив ему функциональности и стиля.</t>
  </si>
  <si>
    <t>V NECK TEE</t>
  </si>
  <si>
    <t>L41JEN01</t>
  </si>
  <si>
    <t>Футболка Lee с V-образным вырезом свободного кроя. Сделанная из мягкой и прочной смеси льна и лиоцелла, эта невероятно удобная и дышащая футболка подарит вам ощущение свежести и прохлады благодаря сверхлегкой полупрозрачной текстуре. Эта черная версия обладает неподвластной времени привлекательностью, и подчеркивает непринужденный стиль.</t>
  </si>
  <si>
    <t>60% лиоцелл, 40% лен</t>
  </si>
  <si>
    <t>V NECK TEE FRESH WATER</t>
  </si>
  <si>
    <t>112350252</t>
  </si>
  <si>
    <t>Женская футболка Lee Women V Neck Tee — это идеальная модель для тех, кто ценит комфорт, стиль и женственность в повседневной одежде. Изготовленная из высококачественного, мягкого и дышащего материала, эта футболка гарантирует удобство в ношении и приятные ощущения на коже в течение всего дня. Ее прямой крой обеспечивает удобную посадку, а V-образный вырез добавляет нотку элегантности и изящества.
Дизайн футболки отличается своей простотой и утонченностью, что делает ее универсальным элементом гардероба. Она отлично сочетается как с джинсами и шортами для создания непринужденных повседневных образов, так и с юбками или строгими брюками для более стильных и элегантных луков. Небольшой логотип Lee придает модели законченность и подчеркивает ее высокое качество.
Уход за футболкой Lee Women V Neck Tee не требует особых усилий. Рекомендуется машинная стирка при температуре до 30 градусов, желательно выворачивать изделие наизнанку и стирать с вещами подобного цвета. Это поможет сохранить яркость красок и первоначальную форму ткани.
Футболка Lee Women V Neck Tee — это воплощение комфорта и стиля, которое подходит для самых разных случаев и легко адаптируется к любым вашему образам. Эта модель станет незаменимым элементом вашего гардероба, позволяя выглядеть стильно и чувствовать себя уверенно каждый день.</t>
  </si>
  <si>
    <t>60% лиоцел, 40% лен</t>
  </si>
  <si>
    <t>101 TEE ALGAE</t>
  </si>
  <si>
    <t>112376427</t>
  </si>
  <si>
    <t>101 TEE BRIGHT WHITE</t>
  </si>
  <si>
    <t>112376428</t>
  </si>
  <si>
    <t>V NECK TEE HALOGEN</t>
  </si>
  <si>
    <t>112377023</t>
  </si>
  <si>
    <t>70% лиоцелл, 30% лён</t>
  </si>
  <si>
    <t>LEE CRAFTED TEE ECRU</t>
  </si>
  <si>
    <t>112377773</t>
  </si>
  <si>
    <t>Футболка для женщин Lee Women Lee Relaxed Crafted Tee идеально сочетает комфорт и стиль, являясь незаменимой базовой вещью в гардеробе. Благодаря продуманной длине, она не требует заправки и создает удобный, непринужденный вид. Слегка свободный крой придает образу расслабленность и легкость, идеально подходящую для повседневной носки. Футболка изготовлена из чистого хлопкового трикотажа, что делает её мягкой на ощупь, но при этом она отлично держит форму даже после многочисленных стирок. Особенностью модели является оригинальный принт с эффектом акварели на груди, который добавляет индивидуальности и отдает дань уважения богатому джинсовому наследию Lee. Эта футболка — идеальный выбор для тех, кто ценит комфорт и стиль, и может легко сочетаться как с джинсами, так и с юбками или шортами, позволяя создавать множество модных образов.</t>
  </si>
  <si>
    <t>LOGO TEE SOFT MAUVE</t>
  </si>
  <si>
    <t>112377777</t>
  </si>
  <si>
    <t>Женская футболка Lee Women Logo Tee воплощает в себе непреходящую американскую классику и идеально подходит для современного гардероба. Эта модель, выполненная в минималистичном стиле, объединяет наследие легендарного бренда Lee и актуальные повседневные тренды. Футболка служит фоном для заметного контрастного логотипа Lee на груди, выполненного в винтажной стилистике, придавая образу легкую ретро-эстетику 90-х. Прямой крой (Regular Fit) подчеркивает женственность и обеспечивает свободу движений. Сделана из 100% натурального хлопка, футболка обладает высокой воздухопроницаемостью, гипоаллергенна и устойчива к деформации. Мягкая ткань обеспечивает комфорт и долговечность. Универсальна в сочетаниях — подходит с джинсами с высокой посадкой для классического образа, а также идеально смотрится с шортами или юбками. В прохладу её можно носить под куртку или кардиган. Lee Women Logo Tee — отличный выбор для тех, кто ценит качество и стиль без лишних усилий.</t>
  </si>
  <si>
    <t>LEE CRAFTED TEE PUNCH</t>
  </si>
  <si>
    <t>112377784</t>
  </si>
  <si>
    <t>Футболка для Женщины Lee Women Relaxed Crafted Tee — это сочетание безупречной посадки и утонченного дизайна, идеально подходящее для базовых элементов гардероба. Модель обладает оптимальной длиной, что исключает необходимость заправлять её, обеспечивая комфорт и аккуратный вид. Слегка свободный крой создаёт расслабленный образ, который легко носить в повседневной жизни. Изготовлена из 100% хлопкового трикотажа, футболка мягкая и приятная на ощупь, но при этом сохраняет свою форму даже после многочисленных стирок. Натуральный материал обеспечивает воздухопроницаемость, идеально подходя для ежедневного использования. Принт на груди отражает наследие Lee в сфере высокого качества и мастерства. Он добавляет уникальный акцент, подчеркивая традиции бренда и его приверженность к стилю и деталям. Эта футболка станет отличной основой для различных образов, будь то сочетание с джинсами, шортами или юбками. Она идеально вписывается в любой гардероб, обеспечивая уют и стиль в любом контексте.</t>
  </si>
  <si>
    <t>KNITTED TANK ECRU</t>
  </si>
  <si>
    <t>112379275</t>
  </si>
  <si>
    <t>Женская майка Lee Women Knitted Tank — это идеальное сочетание комфорта и стиля. Этот вязаный топ станет неотъемлемой частью вашего гардероба благодаря своим изящным ажурным деталям и вниманию к отделке краев. Свободная вязка с оригинальной текстурой выполнена из натуральных материалов: хлопка и льна, с добавлением небольшого количества нейлона, что обеспечивает майке легкость и приятные тактильные ощущения. Классический цвет позволяет легко сочетать её с любой одеждой, делая её универсальной для дневных и вечерних образов. Носите эту майку как базовый элемент или акцентируйте на ней внимание, создавая шикарные ансамбли для любого случая. Независимо от стиля и времени суток, эта майка станет вашим надежным спутником. Ощутите гармонию удобства и элегантности с Lee Women Knitted Tank.</t>
  </si>
  <si>
    <t>77% хлопок, 13% лён, 10% нейлон/полиамид</t>
  </si>
  <si>
    <t>POCKET TEE BLACK</t>
  </si>
  <si>
    <t>112115058</t>
  </si>
  <si>
    <t>Футболка Lee Men Pocket Tee – это идеальное сочетание стиля и комфорта для вашего повседневного гардероба. Изготовленная из премиального хлопка, эта футболка отличается мягкостью на ощупь и прочностью, гарантируя длительный срок службы. Ее лаконичный дизайн дополнен функциональным нагрудным карманом, который придает модели оригинальность и практичность. Благодаря классическому крою, футболка превосходно сидит на фигуре и подходит для самых разных ситуаций – от прогулок до встреч с друзьями. Универсальный базовый цвет позволяет легко комбинировать эту футболку с любыми элементами одежды, будь то джинсы, брюки или шорты. Выбирайте Lee Men Pocket Tee, чтобы добавить в свой гардероб комфортный и стильный предмет, который станет основой множества образов.</t>
  </si>
  <si>
    <t>POCKET TEE ECRU</t>
  </si>
  <si>
    <t>112320042</t>
  </si>
  <si>
    <t>TWIN PACK CREW</t>
  </si>
  <si>
    <t>112117021</t>
  </si>
  <si>
    <t>Футболка (2 шт)</t>
  </si>
  <si>
    <t>Комплект футболок Lee Twin Pack Crew серого и синего цвета. Выполнены из мягкого дышащего хлопка. Классический крой, круглый вырез горловины. Фирменный лейбл Lee на подоле. Незаменимая универсальная вещь в любом гардеробе. В упаковке 2 шт.</t>
  </si>
  <si>
    <t>серый/синий</t>
  </si>
  <si>
    <t>POCKET TEE ORCHID</t>
  </si>
  <si>
    <t>112350255</t>
  </si>
  <si>
    <t>LOGO TEE</t>
  </si>
  <si>
    <t>112109467</t>
  </si>
  <si>
    <t>Футболка Lee Logo из мягкого хлопкового материала с контрастным логотипом бренда на груди.</t>
  </si>
  <si>
    <t>MODERN MAKER TEE ECRU</t>
  </si>
  <si>
    <t>112377787</t>
  </si>
  <si>
    <t>SS SMALL LOGO TEE BLACK</t>
  </si>
  <si>
    <t>112376492</t>
  </si>
  <si>
    <t>Футболка Lee Men Small Logo Tee — это сочетание комфорта и минимализма. Изготовленная из мягкого и качественного хлопка, она обеспечивает комфорт на протяжении всего дня. Универсальный классический крой и небольшой логотип на груди придают ей стильный и аккуратный вид. Этот лаконичный элемент добавляет изюминку, не отвлекая внимания от общего образа. Футболка прекрасно сочетается с джинсами, шортами или брюками, что делает её идеальной основой для любого повседневного гардероба. Она сохраняет цвет и форму даже после многочисленных стирок. Выберите Lee Men Small Logo Tee, чтобы добавить в свой гардероб элемент классики и простоты.</t>
  </si>
  <si>
    <t>112109470</t>
  </si>
  <si>
    <t>PIQUE POLO BRIGHT WHITE</t>
  </si>
  <si>
    <t>112113712</t>
  </si>
  <si>
    <t>Футболка поло Lee Pique из пике классического кроя - идеальный вариант для лета. На воротнике есть тонкая контрастная по цвету линия, создающая эффектный дизайн. Вышитый логотип на груди напоминает о наших традициях.</t>
  </si>
  <si>
    <t>TWIN PACK CREW BLACK WHITE</t>
  </si>
  <si>
    <t>112142479</t>
  </si>
  <si>
    <t>Футболки Lee Men Twin Pack Crew – это идеальный выбор для мужчин, ценящих комфорт и стиль в повседневной жизни. В комплект входят две классические футболки, выполненные из высококачественного мягкого хлопка, который обеспечивает отличную воздухопроницаемость и длительный комфорт в течение всего дня. Эти футболки имеют традиционный крой с круглым вырезом, что делает их универсальными для сочетания с любыми вещами из вашего гардероба.
Благодаря лаконичному дизайну и нейтральным цветам, футболки идеально подходят как для самостоятельного ношения, так и в качестве основы для создания многослойных образов. Они прекрасно подойдут для прогулок, занятий спортом или отдыха дома. Высокое качество материалов гарантирует долговечность и сохранение первоначального вида даже после многочисленных стирок.
Футболки Lee Men Twin Pack Crew – это превосходное соотношение цены и качества, предлагающее комфорт и стиль в каждом элементе. Идеально подойдут как для себя, так и в подарок.</t>
  </si>
  <si>
    <t>черный/белый</t>
  </si>
  <si>
    <t>TWIN PACK CREW BLACK/GREY</t>
  </si>
  <si>
    <t>112142481</t>
  </si>
  <si>
    <t>черный/серый</t>
  </si>
  <si>
    <t>ULTIMATE POCKET TEE</t>
  </si>
  <si>
    <t>112321775</t>
  </si>
  <si>
    <t>Мужская футболка Lee Men Ultimate Pocket Tee сочетает в себе стиль и функциональность. Футболка выполнена в облегающем крое с круглым вырезом, что обеспечивает современный и аккуратный внешний вид. 
Главной деталью дизайна является нагрудный карман, украшенный изящным логотипом Lee, который добавляет утонченности и подчеркивает фирменный стиль. 
Изготовленная из 100% хлопка премиум-класса, эта футболка приятна на ощупь и комфортна для кожи, предлагая высокое качество и долговечность. 
Основные характеристики:
- Приталенный крой для современного силуэта. 
- Хлопковый трикотаж премиум-класса. 
- Нагрудный карман с неброским логотипом Lee. 
Эта футболка станет отличным дополнением вашего гардероба, идеально подходящая как для повседневных дней, так и для более формальных случаев.</t>
  </si>
  <si>
    <t>112349973</t>
  </si>
  <si>
    <t>Поло Lee Men Pique Polo - это превосходный выбор для мужчин, ценящих удобство и стиль в повседневной одежде. Эта рубашка-поло изготовлена из высококачественного материала с текстурой пике, что обеспечивает комфорт и долговечность в носке. Классический дизайн с воротником и короткими рукавами делает её универсальным элементом гардероба, который идеален как для повседневного использования, так и для более формальных случаев.  Стильный покрой подчеркивает фигуру, а разнообразие расцветок позволяет подобрать вариант, который наилучшим образом соответствует вашему вкусу. Основные особенности этой модели включают использование высококачественного материала, классический фасон с воротником и застёжкой на пуговицы, а также короткие рукава, которые добавляют практичности и комфорта. С рубашкой-поло Lee Men Pique Polo вы всегда будете выглядеть элегантно и ухоженно, независимо от ситуации.</t>
  </si>
  <si>
    <t>RIBBED TANK</t>
  </si>
  <si>
    <t>112350212</t>
  </si>
  <si>
    <t>Трикотажная майка в рубчик с высоким вырезом Lee Ribbed - это суперуниверсальная модель, которая актуальна в любом сезоне в качестве одного из слоев или как самостоятельная летняя вещь. Трикотаж в мелкий рубчик из смеси хлопка с добавлением эластана для большей эластичности подчеркивает формы и облегает фигуру. Модель в персиковом цвете - это классический и стильный вариант основы для многослойного образа. Логотип Lee черного цвета на груди.</t>
  </si>
  <si>
    <t>48% хлопок, 48% модал, 4% эластан</t>
  </si>
  <si>
    <t>OFF THE SHOULDER RIB</t>
  </si>
  <si>
    <t>112350216</t>
  </si>
  <si>
    <t>Представляем женскую футболку Lee Off The Shoulder Rib Tee — стильный и удобный вариант для повседневного гардероба. Эта футболка выполнена из качественного рифленого материала, который гарантирует комфорт и хороший внешний вид. Дизайн с открытыми плечами добавляет женственности и утонченности, а универсальный крой позволяет легко сочетать футболку с различными элементами одежды. С Lee Off The Shoulder Rib Tee вы всегда будете выглядеть модно и чувствовать себя уверенно в любой ситуации.</t>
  </si>
  <si>
    <t>60% полиэстер, 34% вискоза, 6% эластан</t>
  </si>
  <si>
    <t>CROPPED TEE WHITE INDIGO STRIPE</t>
  </si>
  <si>
    <t>112363460</t>
  </si>
  <si>
    <t>Женская футболка Lee Cropped Tee поможет создать уникальный стиль благодаря своему модному укороченному крою. Эта футболка облегающего дизайна прекрасно подчеркивает фигуру и привносит ностальгическую нотку 90-х в ваш образ. Высокий круглый вырез и короткие рукава делают ее по-настоящему стильной и актуальной.
Изготовленная из 100% хлопка, эта футболка обеспечивает комфорт и естественную воздухопроницаемость, что делает ее идеальным выбором для повседневной носки. Особенность этой модели — структура вязки, которая придает изделию текстурность и интересную визуальную динамику.
Элегантный вышитый логотип Lee на груди, выполненный в тон основной ткани, добавляет изысканности и подчеркивает ваше внимание к деталям и брендовое качество.
Футболка Lee Cropped Tee легко сочетается с высокими джинсами или юбками, помогая создать стильные и современные образы для любого случая. Выбирая ее, вы получаете модное и универсальное дополнение к своему гардеробу.</t>
  </si>
  <si>
    <t>белый/синий</t>
  </si>
  <si>
    <t>OPEN BACK HALTER TOP ECRU</t>
  </si>
  <si>
    <t>112363637</t>
  </si>
  <si>
    <t>Женский топ Women Open Back Halter Top с открытой спиной представлен как идеальное дополнение к летнему гардеробу, предлагая стильный и комфортный образ. Эта летняя базовая вещь создаёт непринужденный, но утонченный вид, благодаря дизайну с открытой спиной и узкой посадке, сочетая комфорт и актуальные модные тенденции.
Конструкция открытой спины, а также бретельки на шее, обеспечивают свободу движений и сохраняют прохладу даже в жаркие дни. Это делает топ отличным выбором не только для лета, но и для переходных сезонов, когда хочется выглядеть стильно и чувствовать свежесть.
Двойной слой ткани на груди добавляет необходимую поддержку, а ребристый материал из смеси хлопка и модала делает верх невероятно мягким, легким и дышащим. Цвет делает этот топ универсальным и идеально подходящим для солнечных месяцев. Он легко комбинируется с другими элементами гардероба, создавая разнообразные стильные образы.
Особенности модели:
- Тонкая посадка, подчеркивающая фигуру;
- Удобные бретельки на шее;
- Эластичная усиленная поддержка в области груди.</t>
  </si>
  <si>
    <t>OPEN BACK HALTER TOP UNIONALL BLACK</t>
  </si>
  <si>
    <t>112363638</t>
  </si>
  <si>
    <t>SQUARE TANK OLIVE GROVE</t>
  </si>
  <si>
    <t>112363643</t>
  </si>
  <si>
    <t>Женская майка Lee Women Square Tank — это стильное дополнение к вашему гардеробу, вдохновленное модой 90-х и дополненное современными деталями. Майка с квадратным вырезом возвращает нас в эпоху ретро, добавляя непринужденную элегантность и актуальный вид. Бретельки средней ширины предлагают идеальный баланс, обеспечивая комфорт и поддержку без компромиссов в стиле. Умные петли для пуговиц внутри позволяют аккуратно закрепить и скрыть бретельки бюстгальтера, создавая безупречный и аккуратный образ.
Эта майка в рубчик выполнена из смеси хлопка и модала, что придаёт изделию мягкость, легкость и воздухопроницаемость. Эти качества делают её идеальной для ношения как в повседневной жизни, так и для особенных случаев, обеспечивая комфорт в течение всего дня. 
Оттенок великолепный, приглушенный, особенно хорошо подходит к естественным тонам, добавляя вашему образу свежесть и утонченность. Универсальный дизайн майки позволяет легко сочетать её с различными элементами гардероба, создавая стильные и современные образы для любого случая.</t>
  </si>
  <si>
    <t>DAILY DOSE TEE NATURAL</t>
  </si>
  <si>
    <t>112376393</t>
  </si>
  <si>
    <t>Футболка Lee Men Daily Dose Tee — это идеальное сочетание комфорта и стиля для любого случая. Изготовленная из мягкого и дышащего хлопка, она обеспечивает невероятное удобство на протяжении всего дня. Классический крой и минималистичный дизайн делают её универсальной и подходящей для любого гардероба. Футболка украшена стильным логотипом, который добавляет характер и подчёркивает ваш уникальный стиль. Её можно легко сочетать с джинсами, брюками или шортами, создавая повседневные образы для прогулок или встреч с друзьями. Благодаря своей прочности и качеству материалов, эта футболка сохраняет первоначальный вид даже после многих стирок. Выберите футболку Lee Men Daily Dose Tee для создания лёгких и стильных образов каждый день.</t>
  </si>
  <si>
    <t>LEE FLAG TEE NATURAL</t>
  </si>
  <si>
    <t>112376394</t>
  </si>
  <si>
    <t>CROCHET T NATURAL</t>
  </si>
  <si>
    <t>112376441</t>
  </si>
  <si>
    <t>76% хлопок, 24% лён</t>
  </si>
  <si>
    <t>GARMENT DYE POLO COVE</t>
  </si>
  <si>
    <t>112376457</t>
  </si>
  <si>
    <t>LEE VINYL TEE WASHED BLACK</t>
  </si>
  <si>
    <t>112376460</t>
  </si>
  <si>
    <t>Футболка Lee Men Vinyl Tee — это стильный элемент гардероба для современных мужчин. Изготовленная из высококачественного хлопка, она обеспечивает комфорт и мягкость на весь день. Яркий и креативный принт "Vinyl" на груди добавляет уникальности, привлекая внимание и подчёркивая ваш индивидуальный стиль. Классический крой футболки позволяет ей идеально сидеть и сочетаться с различными нарядами. Эта футболка легко интегрируется в любой повседневный образ — будь то джинсы, шорты или спортивные брюки. Она сохраняет свою форму и насыщенность цвета после многих стирок, оставаясь актуальной на долгое время. Выберите футболку Lee Men Vinyl Tee для создания ярких и оригинальных образов каждый день.</t>
  </si>
  <si>
    <t>LEE JEANS TEE LICHEN OLIVE</t>
  </si>
  <si>
    <t>112376461</t>
  </si>
  <si>
    <t>GARMENT DYE POLO DESERT SAGE</t>
  </si>
  <si>
    <t>112376465</t>
  </si>
  <si>
    <t>Мужское поло Lee Regular Garment Dye Polo — основа для образов в стиле smart-casual для современного мужчины. Свободная посадка, окрашенная в готовом виде, обеспечивает мягкость ткани и уникальный оттенок изделия сразу после покупки. Стандартный крой идеально сидит на фигуре: не слишком обтягивает и не висит, подходит практически для любой фигуры. Изготовлено из 100% хлопкового трикотажа: легкое, мягкое и простое в уходе при регулярной носке и стирках. Пуговицы в тон ткани и минималистичный дизайн создают чистый, элегантный образ без лишних деталей. Вышитый логотип Lee в тон на груди добавляет деликатный акцент и узнаваемость изделию бренда. Поло подходит для офиса, встреч с друзьями, отдыха и путешествий в различные страны и города. Ткань хорошо пропускает воздух, впитывает влагу и не мнется при носке в течение рабочего дня. Это универсальная вещь, которая сочетается с брюками, джинсами и шортами для различных образов в гардеробе. Выберите стиль преппи от Lee для создания бесчисленных комбинаций на каждый день и особые случаи. Качество пошива и внимание к деталям делают это поло лучшим выбором для современного мужчины, ценящего комфорт и стиль.</t>
  </si>
  <si>
    <t>SS PATCH LOGO TEE DESERT SAGE</t>
  </si>
  <si>
    <t>112376466</t>
  </si>
  <si>
    <t>SS SMALL LOGO TEE DESERT SAGE</t>
  </si>
  <si>
    <t>112376467</t>
  </si>
  <si>
    <t>GARMENT DYE POLO STATIC GRAY</t>
  </si>
  <si>
    <t>112376468</t>
  </si>
  <si>
    <t>LEE JEANS TEE BLACK</t>
  </si>
  <si>
    <t>112376474</t>
  </si>
  <si>
    <t>Мужская футболка Lee Regular Jeans Tee — добавьте нотку американского стиля в свой гардероб с этой базовой вещью. Классический крой, круглый вырез и короткие рукава делают её незаменимой вещью на лето и теплую погоду. Изготовлена из 100% хлопка: легкая, дышащая трикотажная ткань обеспечивает комфорт даже в жару при активности. Оттенок изделия напоминает о наследии рабочей одежды Lee, придавая футболке брутальный шарм и индивидуальность. Идеально сочетается с джинсами и шортами, создавая цельные моно-луки или контрастные образы в гардеробе. Футболка легко стирается, быстро сохнет и не теряет форму после множества стирок в машинке без деформации. Круглый вырез обработан прочной тесьмой, предотвращающей растяжение при регулярной носке и снятии изделия. Это базовая вещь, которая выручит в любой ситуации: от поездки на дачу до встречи с друзьями в городе. Выберите качество и стиль от Lee для своего летнего гардероба, наслаждаясь свободой и комфортом натурального хлопка каждый день. Универсальность дизайна позволяет комбинировать с любой обувью и аксессуарами для завершенного образа мужчины.</t>
  </si>
  <si>
    <t>BABY TEE HALOGEN STRIPE</t>
  </si>
  <si>
    <t>112376986</t>
  </si>
  <si>
    <t>голубой/белый</t>
  </si>
  <si>
    <t>45% вискоза, 45% хлопок, 10% эластан</t>
  </si>
  <si>
    <t>PERFECT TEE ACADEMY BLUE</t>
  </si>
  <si>
    <t>112376989</t>
  </si>
  <si>
    <t>Футболка Lee Women Regular Perfect Tee — это воплощение классического стиля и неоспоримого комфорта. Её универсальный крой с короткими рукавами и круглым вырезом делает эту модель идеальной для каждодневного использования. Эта футболка универсальна: носите её как самостоятельный стильный элемент или в качестве основы под рубашку, свитер или джинсовую куртку, экспериментируя с различными образами. Изготовленная из супермягкой ткани 100% хлопка, футболка обеспечивает исключительный комфорт и приятные ощущения на коже. Вынь раз не захотите расставаться с ней благодаря её невероятной мягкости и комфорту, который она дарит. Особый штрих — вышитый цепочкой логотип Lee на низу футболки, который добавляет стильный акцент и подчеркивает качество известного бренда. Эта футболка станет вашим незаменимым спутником, добавляя комфорт и стиль в любой образ.</t>
  </si>
  <si>
    <t>RINGER TEE CONCRETE GRAY</t>
  </si>
  <si>
    <t>112376998</t>
  </si>
  <si>
    <t>RINGER TEE SOFT MAUVE</t>
  </si>
  <si>
    <t>112376999</t>
  </si>
  <si>
    <t>SS SQUARED NECK BLACK</t>
  </si>
  <si>
    <t>112377001</t>
  </si>
  <si>
    <t>V NECK BLACK</t>
  </si>
  <si>
    <t>112377019</t>
  </si>
  <si>
    <t>V NECK ECRU</t>
  </si>
  <si>
    <t>112377020</t>
  </si>
  <si>
    <t>LOGO TEE WASHED BLACK</t>
  </si>
  <si>
    <t>112377778</t>
  </si>
  <si>
    <t>RIBBED TANK ECRU</t>
  </si>
  <si>
    <t>112378983</t>
  </si>
  <si>
    <t>Женская майка Lee Women Rib Cami — это идеальное сочетание стиля и комфорта для современных женщин. Эта майка создана из мягкого и эластичного материала с ребристой текстурой, что обеспечивает отличную посадку и свободу движений. Благодаря лаконичному дизайну и высокому качеству тканей, майка идеально подходит для повседневного ношения и легко сочетается с другими элементами гардероба.
Её универсальный крой позволяет использовать майку как базовый элемент для создания множества образов, будь то спортивный стиль или повседневный выход. Элегантные тонкие бретели придают модели женственность и изящество, делая её отличным выбором для теплого времени года. Высокое качество исполнения, характерное для бренда Lee, гарантирует долговечность и сохранение формы даже после множества стирок. Эта майка станет вашим любимым элементом гардероба, подчёркивающим индивидуальный стиль и добавляющим комфорта в каждый день.</t>
  </si>
  <si>
    <t>RIBBED TANK BLACK</t>
  </si>
  <si>
    <t>112378984</t>
  </si>
  <si>
    <t>KNITTED TANK BLACK</t>
  </si>
  <si>
    <t>112379254</t>
  </si>
  <si>
    <t>CORE BEANIE PLUMBERRY</t>
  </si>
  <si>
    <t>112372711</t>
  </si>
  <si>
    <t>Женская шапка бини Core Beanie — это стильный и практичный аксессуар, который обеспечит вам тепло и комфорт в холодные дни. Эта шапка станет неотъемлемой частью вашего гардероба благодаря своему универсальному дизайну и актуальности для любого случая. Выполненная из мягкой трикотажной ткани в рубчик, она обладает низкой эластичностью, что обеспечивает удобную и надежную посадку без ощущения стянутости.
Подвернутая манжета добавляет шапке объем и обеспечивает дополнительную защиту от ветра, а также служит стильным элементом дизайна. На передней части шапки вышит классический логотип Wobble Lee, выполненный в тон, что придает изделию фирменную уникальность и подчеркивает внимание к деталям. 
Кроме того, по краю манжеты располагается небольшая тканая бирка с фирменным логотипом, являющаяся свидетельством высокого качества продукции. Эта шапка бини станет незаменимым элементом вашего повседневного зимнего гардероба, гармонично сочетая стиль и функциональность.</t>
  </si>
  <si>
    <t>100% акрил</t>
  </si>
  <si>
    <t>RIBBED BEANIE CLOVE</t>
  </si>
  <si>
    <t>112358302</t>
  </si>
  <si>
    <t>Шапка Lee Men Ribbed Beanie — это непревзойденный аксессуар для холодных дней, соединяющий уют, стиль и осознание важности экологически чистых материалов. Изготовленная из переработанной смеси хлопка, на 75% состоящей из вторичного сырья, она поражает своей мягкостью и комфортом. Ребристая текстура не только добавляет визуальный объем, но и обеспечивает дополнительное тепло, что делает ее особенно уютной в ненастную погоду.
Подвернутая манжета шапки гарантирует надежную посадку без ощущения стянутости, что важно при длительном ношении. Небольшой тканый логотип Lee не только украшает изделие, но и подчеркивает его аутентичность и принадлежность к знаменитому бренду.
Эта шапка — отличный выбор для тех, кто заботится об окружающей среде и следит за модными тенденциями. Сочетая в себе экологичность материала и современный дизайн, она станет стильным и ответственным дополнением вашего гардероба. Незаменима для создания гармоничного образа в будние дни и выходные, Lee Men Ribbed Beanie обещает подарить вам тепло и стиль, который вы так цените.</t>
  </si>
  <si>
    <t>CORE BEANIE LUXE BROWN</t>
  </si>
  <si>
    <t>112372706</t>
  </si>
  <si>
    <t>Мужская шапка бини Core Beanie — это стильный и практичный аксессуар, который обеспечит вам тепло и комфорт в холодные дни. Эта шапка станет неотъемлемой частью вашего гардероба благодаря своему универсальному дизайну и актуальности для любого случая. Выполненная из мягкой трикотажной ткани в рубчик, она обладает низкой эластичностью, что обеспечивает удобную и надежную посадку без ощущения стянутости.
Подвернутая манжета добавляет шапке объем и обеспечивает дополнительную защиту от ветра, а также служит стильным элементом дизайна. На передней части шапки вышит классический логотип Wobble Lee, выполненный в тон, что придает изделию фирменную уникальность и подчеркивает внимание к деталям. 
Кроме того, по краю манжеты располагается небольшая тканая бирка с фирменным логотипом, являющаяся свидетельством высокого качества продукции. Эта шапка бини станет незаменимым элементом вашего повседневного зимнего гардероба, гармонично сочетая стиль и функциональность.</t>
  </si>
  <si>
    <t>REGULAR CHINO SHORT CASHMERE</t>
  </si>
  <si>
    <t>112376346</t>
  </si>
  <si>
    <t>STELLA SHORT MID TRIP</t>
  </si>
  <si>
    <t>112376734</t>
  </si>
  <si>
    <t>RELAXED CHINO SHORT DEEP NAVY</t>
  </si>
  <si>
    <t>112363934</t>
  </si>
  <si>
    <t>Шорты Lee Men Relaxed Chino Short — это превосходный выбор для мужчин, которые ищут комфорт и стиль в одном изделии. Эти шорты выполнены из высококачественного хлопкового материала с добавлением эластана, что придает им мягкость и легкость, а также способствует легкому движению. Материал отличается своей прочностью, что обеспечивает долговечность и комфорт в течение всего дня. Дизайн шорт включает в себя расслабленный крой с прямыми штанинами и длиной до колена, что обеспечивает свободу движений и комфорт в повседневной носке. Средняя посадка на талии и застежка на молнию с пуговицей обеспечивают удобство и надежность. Шорты оснащены классическими карманами: двумя передними и двумя задними, что позволяет удобно хранить мелкие предметы, такие как ключи, телефон или кошелек. Рекомендации по уходу за этими шортами достаточно просты: машинная стирка при температуре 30-40 градусов с использованием мягких моющих средств. Не рекомендуется использование отбеливающих средств. Сушить шорты предпочтительно на воздухе или на низкой температуре в сушильной машине, чтобы сохранить их форму и цвет. Благодаря высококачественным материалам и продуманному дизайну, Lee Men Relaxed Chino Short станут надежным и стильным элементом вашего летнего гардероба, который будет радовать вас своим внешним видом и комфортом на протяжении долгого времени.</t>
  </si>
  <si>
    <t>WYOMING CARGO BLACK</t>
  </si>
  <si>
    <t>112333740</t>
  </si>
  <si>
    <t>Мужские шорты Lee Wyoming Cargo Shorts — это сочетание непревзойденного стиля, функциональности и комфорта, идеально подходящее для активных и современных мужчин. Эти шорты станут важной частью вашего летнего гардероба, обеспечивая вам практичность и удобство в течение всего дня.
Изготовленные из высококачественного и прочного материала, шорты Lee Wyoming Cargo Shorts отличаются долговечностью и надежностью. Свободный крой обеспечивает максимальную свободу движений и подходит для любого типа фигуры, гарантируя комфорт при ношении. Особое внимание привлекают грузовые карманы с удобными клапанами на пуговицах, которые добавляют шортам интересный и стильный вид. Эти карманы предоставляют достаточно места для хранения всего необходимого: от мобильного телефона до ключей и кошелька, обеспечивая безопасность и удобный доступ к вашим вещам. Ширинка на молнии добавляет шортам дополнительное удобство, обеспечивая легкость и быстроту застегивания. Эти шорты сочетаются с различными элементами гардероба, делая их идеальными для самых разных случаев — от повседневных прогулок и пикников до активного отдыха на природе и путешествий.</t>
  </si>
  <si>
    <t>XM CROSSROAD CARGO SHORT BLACK</t>
  </si>
  <si>
    <t>112332264</t>
  </si>
  <si>
    <t>Плотность ткани 5.25OZ</t>
  </si>
  <si>
    <t>73% хлопок, 24% нейлон/полиамид, 3% эластан</t>
  </si>
  <si>
    <t>CAROL SHORT THE GET BACK</t>
  </si>
  <si>
    <t>112363528</t>
  </si>
  <si>
    <t>Женские шорты Lee Women Carol Shorts- это красивые и стильные шорты, которые могут стать излюбленными в вашем летнем гардеробе. Они выполнены из высококачественного денима и могут хорошо сочетаться с различными видами топов, маек или футболок. Шорты имеют посадку чуть выше средней, что может подчеркнуть Вашу талию и подарить комфорт в течение всего дня. Прямой крой, карманы спереди, два кармана с фирменной строчкой Lee сзади.</t>
  </si>
  <si>
    <t>WORKWEAR SKATER SHORT RIGHT ON</t>
  </si>
  <si>
    <t>112376302</t>
  </si>
  <si>
    <t>5 POCKET SHORT ORE</t>
  </si>
  <si>
    <t>112376315</t>
  </si>
  <si>
    <t>Плотность ткани 11.25OZ</t>
  </si>
  <si>
    <t>XM 5 POCKET SHORT BELIEVE BLUE</t>
  </si>
  <si>
    <t>112376330</t>
  </si>
  <si>
    <t>71% хлопок, 28% полиэстер, 1% эластан</t>
  </si>
  <si>
    <t>ASHER SHORT LIGHT CANVAS</t>
  </si>
  <si>
    <t>112376336</t>
  </si>
  <si>
    <t>REGULAR CHINO SHORT RIVET NAVY</t>
  </si>
  <si>
    <t>112376343</t>
  </si>
  <si>
    <t>JORT WITH DRAWSTRING NATURAL GREIGE</t>
  </si>
  <si>
    <t>112376348</t>
  </si>
  <si>
    <t>CAROL SHORT CALM SEAS</t>
  </si>
  <si>
    <t>112376611</t>
  </si>
  <si>
    <t>27</t>
  </si>
  <si>
    <t>DRAPEY JORT OVERT WASH</t>
  </si>
  <si>
    <t>112376718</t>
  </si>
  <si>
    <t>69% хлопок, 31% лиоцелл</t>
  </si>
  <si>
    <t>STELLA SHORT LAKESIDE DRIVE</t>
  </si>
  <si>
    <t>112376778</t>
  </si>
  <si>
    <t>STELLA SHORT POWDER WHITE</t>
  </si>
  <si>
    <t>112376779</t>
  </si>
  <si>
    <t>MAXI DENIM DRESS POWDER WHITE</t>
  </si>
  <si>
    <t>112376937</t>
  </si>
  <si>
    <t>Платье</t>
  </si>
  <si>
    <t>SHORT SUMMER DRESS ICE STORM</t>
  </si>
  <si>
    <t>112376942</t>
  </si>
  <si>
    <t>WW MAXI SKIRT ABUNDANT BLUE</t>
  </si>
  <si>
    <t>112370875</t>
  </si>
  <si>
    <t>Женская юбка макси Women Workwear Maxi Skirt в стиле «рабочая одежда» — это стильная и практичная альтернатива классическим джинсам, идеально подходящая для повседневной носки и деловых встреч. Эта джинсовая юбка с разрезом спереди и сзади сочетает в себе функциональность и элегантность, позволяя вам создавать разнообразные образы для любого случая. Разрезы обеспечивают свободу движений, добавляя комфорт и удобство в любой ситуации. Вшитые боковые карманы и шлёвки для ремня не только дополняют общий дизайн, но и добавляют практичности. Задние карманы, украшенные классическими S-образными швами и открытой отстрочкой, придают модели уникальность и стиль. Изготовленная из саржевого денима средней плотности, юбка обладает легкой эластичностью и плотной структурой, что обеспечивает комфорт и долговечность. Завершают дизайн традиционная строчка, пуговицы с логотипом и фирменные S-образные швы на карманах, подчеркивающие внимание к деталям и высокий уровень исполнения. Эта длинная джинсовая юбка станет незаменимой частью вашего гардероба, позволяя легко трансформировать образы из деловых в повседневные. Плотность ткани 12.75OZ</t>
  </si>
  <si>
    <t>BACK SLIT MAXI SKIRT TINTED BLUE</t>
  </si>
  <si>
    <t>112376721</t>
  </si>
  <si>
    <t>RIB TANK DRESS OLIVE HEATHER</t>
  </si>
  <si>
    <t>112363489</t>
  </si>
  <si>
    <t>Женское платье Lee Women Rib Tank Dress — это универсальный элемент гардероба, идеально подходящий как для выходных, так и для работы. Длинное облегающее платье подчеркивает фигуру и обеспечивает комфорт благодаря своей эластичности. Его облегающий крой легко сочетается с пиджаками и блейзерами, создавая стильные образы для любого случая.
Макси-длина платья делает его подходящим для любой обуви, от кроссовок до элегантных туфель. Боковой разрез добавляет свободы движений и пикантности, обеспечивая дополнительный комфорт. Петли для пуговиц на бретельках помогают аккуратно скрыть бретельки бюстгальтера, сохраняя чистоту линий.
Ткань платья выполнена из смеси хлопка и переработанного полиэстера, что обеспечивает мягкость и приятно прилегает к телу. Это экологичное решение подчеркивает заботу о природе, добавляя дополнительную ценность к вашему выбору. Это платье станет отличным добавлением в ваш гардероб, предлагая стиль и комфорт в одном изделии.</t>
  </si>
  <si>
    <t>50% хлопок, 50% модал</t>
  </si>
  <si>
    <t>SMOCK DRESS</t>
  </si>
  <si>
    <t>L50CUIUW</t>
  </si>
  <si>
    <t>Платье Lee на пуговицах подобно халату имеет круглый вырез и рукава чуть ниже локтей. Юбка слегка заужена к талии, а общая посадка по фигуре свободного кроя создана для того, чтобы придать вам слегка свободный вид. Легкая смесь хлопка и модала придает модели мягкость и нежную свободную элегантность. Отделка представляет собой модную яркую краску для галстука, поскольку молодежная техника приобретает изысканный вид. Белые пуговицы намекают на морской стиль этого синего с белым платья, которое идеально подойдет для любой летней обстановки.</t>
  </si>
  <si>
    <t>BACK SLIT MAXI SKIRT DARK AGE</t>
  </si>
  <si>
    <t>112370882</t>
  </si>
  <si>
    <t>Женская юбка макси Women Lee Slit Maxi Skirt — идеальный выбор для тех, кто хочет добавить в свой гардероб стильную альтернативу привычным джинсам. Эта классическая длинная юбка с разрезом сзади из натурального денима сочетает в себе женственные нотки и универсальность, позволяя создавать множество образов. Независимо от того, выбираете ли вы сандалии, кроссовки или ботинки, эта длинная джинсовая юбка будет отлично смотреться с любым вариантом обуви. Лаконичные детали и разрез сзади обеспечивают комфорт и полную свободу движений, добавляя практичности и стильности.
Материал юбки — легкий деним с небольшим добавлением эластичности, что обеспечивает удобную посадку и мягкость в носке. Классический фасон с пятью карманами подчёркивает традиционный стиль, в то время как задние карманы украшены S-образными швами. Завершают образ фирменная нашивка Lee и пуговицы с логотипом, которые подчеркивают качество исполнения. Эта юбка макси станет незаменимым элементом вашего гардероба, предоставляя возможность экспериментировать с образами и оставаться в тренде. Плотность ткани 10.25OZ</t>
  </si>
  <si>
    <t>MAXI WESTERN DRESS DARK MAGIC</t>
  </si>
  <si>
    <t>112376938</t>
  </si>
  <si>
    <t>89% хлопок, 11% эластомультиэстер</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</si>
  <si>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</si>
  <si>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</si>
  <si>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</si>
  <si>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</si>
  <si>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</si>
  <si>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Обувь</t>
  </si>
  <si>
    <t>Спорт. Инвентарь</t>
  </si>
  <si>
    <t>Сумки и рюкзаки</t>
  </si>
  <si>
    <t>Всего</t>
  </si>
  <si>
    <t>Сумма. в руб.</t>
  </si>
  <si>
    <t>Кол-во</t>
  </si>
  <si>
    <t>Анализ состава заказа по полу</t>
  </si>
  <si>
    <t>Дети</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</si>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</sst>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4">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0" fillId="0" borderId="1" xfId="0" applyBorder="1" applyAlignment="1">
      <alignment horizontal="center" vertical="top"/>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3" xfId="0" applyBorder="1" applyAlignment="1">
      <alignment horizontal="center" vertical="top" wrapText="1"/>
    </xf>
    <xf numFmtId="4" fontId="0" fillId="0" borderId="3" xfId="0" applyNumberFormat="1" applyBorder="1" applyAlignment="1">
      <alignment horizontal="center" vertical="top"/>
    </xf>
    <xf numFmtId="2" fontId="3" fillId="0" borderId="3" xfId="0" applyNumberFormat="1" applyFont="1" applyBorder="1" applyAlignment="1">
      <alignment horizontal="center" vertical="top"/>
    </xf>
    <xf numFmtId="4" fontId="1" fillId="0" borderId="3"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6" xfId="0" applyBorder="1" applyAlignment="1">
      <alignment horizontal="center" vertical="top" wrapText="1"/>
    </xf>
    <xf numFmtId="0" fontId="0" fillId="3" borderId="1" xfId="0" applyFill="1" applyBorder="1" applyAlignment="1">
      <alignment horizontal="center" vertical="top"/>
    </xf>
    <xf numFmtId="0" fontId="1" fillId="0" borderId="2" xfId="0" applyFont="1" applyBorder="1" applyAlignment="1">
      <alignment horizontal="center" vertical="top" wrapText="1"/>
    </xf>
    <xf numFmtId="0" fontId="1" fillId="0" borderId="6" xfId="0" applyFont="1" applyBorder="1" applyAlignment="1">
      <alignment horizontal="center" vertical="top" wrapText="1"/>
    </xf>
    <xf numFmtId="0" fontId="1" fillId="3" borderId="3" xfId="0" applyFon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4" fillId="0" borderId="2" xfId="0" applyFont="1" applyBorder="1" applyAlignment="1">
      <alignment horizontal="center" vertical="top"/>
    </xf>
    <xf numFmtId="0" fontId="4" fillId="0" borderId="1" xfId="0" applyFont="1" applyBorder="1" applyAlignment="1">
      <alignment horizontal="center" vertical="top"/>
    </xf>
    <xf numFmtId="2" fontId="1" fillId="0" borderId="3" xfId="0" applyNumberFormat="1"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vertical="top"/>
    </xf>
    <xf numFmtId="0" fontId="0" fillId="0" borderId="4" xfId="0" applyBorder="1" applyAlignment="1">
      <alignment horizontal="center" vertical="top"/>
    </xf>
    <xf numFmtId="0" fontId="0" fillId="0" borderId="5"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xf>
    <xf numFmtId="0" fontId="0" fillId="0" borderId="7" xfId="0" applyBorder="1" applyAlignment="1">
      <alignment horizontal="center"/>
    </xf>
    <xf numFmtId="0" fontId="0" fillId="0" borderId="4" xfId="0" applyBorder="1" applyAlignment="1">
      <alignment horizontal="center"/>
    </xf>
    <xf numFmtId="0" fontId="0" fillId="0" borderId="7"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D6F6-4283-A3AF-AA61603C8378}"/>
            </c:ext>
          </c:extLst>
        </c:ser>
        <c:dLbls>
          <c:dLblPos val="outEnd"/>
          <c:showLegendKey val="0"/>
          <c:showVal val="1"/>
          <c:showCatName val="0"/>
          <c:showSerName val="0"/>
          <c:showPercent val="0"/>
          <c:showBubbleSize val="0"/>
        </c:dLbls>
        <c:gapWidth val="100"/>
        <c:axId val="332239960"/>
        <c:axId val="331725952"/>
      </c:barChart>
      <c:catAx>
        <c:axId val="332239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1725952"/>
        <c:crosses val="autoZero"/>
        <c:auto val="1"/>
        <c:lblAlgn val="ctr"/>
        <c:lblOffset val="100"/>
        <c:noMultiLvlLbl val="0"/>
      </c:catAx>
      <c:valAx>
        <c:axId val="331725952"/>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2239960"/>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C4C1-485B-96EE-1566DA2C4A18}"/>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C4C1-485B-96EE-1566DA2C4A18}"/>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C4C1-485B-96EE-1566DA2C4A18}"/>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C4C1-485B-96EE-1566DA2C4A18}"/>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B518-4B21-8A62-CB065719C763}"/>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99" Type="http://schemas.openxmlformats.org/officeDocument/2006/relationships/image" Target="../media/image299.png"/><Relationship Id="rId21" Type="http://schemas.openxmlformats.org/officeDocument/2006/relationships/image" Target="../media/image21.png"/><Relationship Id="rId63" Type="http://schemas.openxmlformats.org/officeDocument/2006/relationships/image" Target="../media/image63.png"/><Relationship Id="rId159" Type="http://schemas.openxmlformats.org/officeDocument/2006/relationships/image" Target="../media/image159.png"/><Relationship Id="rId324" Type="http://schemas.openxmlformats.org/officeDocument/2006/relationships/image" Target="../media/image324.png"/><Relationship Id="rId366" Type="http://schemas.openxmlformats.org/officeDocument/2006/relationships/image" Target="../media/image366.png"/><Relationship Id="rId170" Type="http://schemas.openxmlformats.org/officeDocument/2006/relationships/image" Target="../media/image170.png"/><Relationship Id="rId226" Type="http://schemas.openxmlformats.org/officeDocument/2006/relationships/image" Target="../media/image226.png"/><Relationship Id="rId268" Type="http://schemas.openxmlformats.org/officeDocument/2006/relationships/image" Target="../media/image268.png"/><Relationship Id="rId32" Type="http://schemas.openxmlformats.org/officeDocument/2006/relationships/image" Target="../media/image32.png"/><Relationship Id="rId74" Type="http://schemas.openxmlformats.org/officeDocument/2006/relationships/image" Target="../media/image74.png"/><Relationship Id="rId128" Type="http://schemas.openxmlformats.org/officeDocument/2006/relationships/image" Target="../media/image128.png"/><Relationship Id="rId335" Type="http://schemas.openxmlformats.org/officeDocument/2006/relationships/image" Target="../media/image335.png"/><Relationship Id="rId5" Type="http://schemas.openxmlformats.org/officeDocument/2006/relationships/image" Target="../media/image5.png"/><Relationship Id="rId181" Type="http://schemas.openxmlformats.org/officeDocument/2006/relationships/image" Target="../media/image181.png"/><Relationship Id="rId237" Type="http://schemas.openxmlformats.org/officeDocument/2006/relationships/image" Target="../media/image237.png"/><Relationship Id="rId279" Type="http://schemas.openxmlformats.org/officeDocument/2006/relationships/image" Target="../media/image279.png"/><Relationship Id="rId43" Type="http://schemas.openxmlformats.org/officeDocument/2006/relationships/image" Target="../media/image43.png"/><Relationship Id="rId139" Type="http://schemas.openxmlformats.org/officeDocument/2006/relationships/image" Target="../media/image139.png"/><Relationship Id="rId290" Type="http://schemas.openxmlformats.org/officeDocument/2006/relationships/image" Target="../media/image290.png"/><Relationship Id="rId304" Type="http://schemas.openxmlformats.org/officeDocument/2006/relationships/image" Target="../media/image304.png"/><Relationship Id="rId346" Type="http://schemas.openxmlformats.org/officeDocument/2006/relationships/image" Target="../media/image346.png"/><Relationship Id="rId85" Type="http://schemas.openxmlformats.org/officeDocument/2006/relationships/image" Target="../media/image85.png"/><Relationship Id="rId150" Type="http://schemas.openxmlformats.org/officeDocument/2006/relationships/image" Target="../media/image150.png"/><Relationship Id="rId192" Type="http://schemas.openxmlformats.org/officeDocument/2006/relationships/image" Target="../media/image192.png"/><Relationship Id="rId206" Type="http://schemas.openxmlformats.org/officeDocument/2006/relationships/image" Target="../media/image206.png"/><Relationship Id="rId248" Type="http://schemas.openxmlformats.org/officeDocument/2006/relationships/image" Target="../media/image248.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357" Type="http://schemas.openxmlformats.org/officeDocument/2006/relationships/image" Target="../media/image357.png"/><Relationship Id="rId54" Type="http://schemas.openxmlformats.org/officeDocument/2006/relationships/image" Target="../media/image54.png"/><Relationship Id="rId96" Type="http://schemas.openxmlformats.org/officeDocument/2006/relationships/image" Target="../media/image96.png"/><Relationship Id="rId161" Type="http://schemas.openxmlformats.org/officeDocument/2006/relationships/image" Target="../media/image161.png"/><Relationship Id="rId217" Type="http://schemas.openxmlformats.org/officeDocument/2006/relationships/image" Target="../media/image217.png"/><Relationship Id="rId259" Type="http://schemas.openxmlformats.org/officeDocument/2006/relationships/image" Target="../media/image259.png"/><Relationship Id="rId23" Type="http://schemas.openxmlformats.org/officeDocument/2006/relationships/image" Target="../media/image23.png"/><Relationship Id="rId119" Type="http://schemas.openxmlformats.org/officeDocument/2006/relationships/image" Target="../media/image119.png"/><Relationship Id="rId270" Type="http://schemas.openxmlformats.org/officeDocument/2006/relationships/image" Target="../media/image270.png"/><Relationship Id="rId326" Type="http://schemas.openxmlformats.org/officeDocument/2006/relationships/image" Target="../media/image326.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172" Type="http://schemas.openxmlformats.org/officeDocument/2006/relationships/image" Target="../media/image172.png"/><Relationship Id="rId228" Type="http://schemas.openxmlformats.org/officeDocument/2006/relationships/image" Target="../media/image228.png"/><Relationship Id="rId281" Type="http://schemas.openxmlformats.org/officeDocument/2006/relationships/image" Target="../media/image281.png"/><Relationship Id="rId337" Type="http://schemas.openxmlformats.org/officeDocument/2006/relationships/image" Target="../media/image337.png"/><Relationship Id="rId34" Type="http://schemas.openxmlformats.org/officeDocument/2006/relationships/image" Target="../media/image34.png"/><Relationship Id="rId76" Type="http://schemas.openxmlformats.org/officeDocument/2006/relationships/image" Target="../media/image76.png"/><Relationship Id="rId141" Type="http://schemas.openxmlformats.org/officeDocument/2006/relationships/image" Target="../media/image141.png"/><Relationship Id="rId7" Type="http://schemas.openxmlformats.org/officeDocument/2006/relationships/image" Target="../media/image7.png"/><Relationship Id="rId183" Type="http://schemas.openxmlformats.org/officeDocument/2006/relationships/image" Target="../media/image183.png"/><Relationship Id="rId239" Type="http://schemas.openxmlformats.org/officeDocument/2006/relationships/image" Target="../media/image239.png"/><Relationship Id="rId250" Type="http://schemas.openxmlformats.org/officeDocument/2006/relationships/image" Target="../media/image250.png"/><Relationship Id="rId292" Type="http://schemas.openxmlformats.org/officeDocument/2006/relationships/image" Target="../media/image292.png"/><Relationship Id="rId306" Type="http://schemas.openxmlformats.org/officeDocument/2006/relationships/image" Target="../media/image306.png"/><Relationship Id="rId45" Type="http://schemas.openxmlformats.org/officeDocument/2006/relationships/image" Target="../media/image45.png"/><Relationship Id="rId87" Type="http://schemas.openxmlformats.org/officeDocument/2006/relationships/image" Target="../media/image87.png"/><Relationship Id="rId110" Type="http://schemas.openxmlformats.org/officeDocument/2006/relationships/image" Target="../media/image110.png"/><Relationship Id="rId348" Type="http://schemas.openxmlformats.org/officeDocument/2006/relationships/image" Target="../media/image348.png"/><Relationship Id="rId152" Type="http://schemas.openxmlformats.org/officeDocument/2006/relationships/image" Target="../media/image152.png"/><Relationship Id="rId194" Type="http://schemas.openxmlformats.org/officeDocument/2006/relationships/image" Target="../media/image194.png"/><Relationship Id="rId208" Type="http://schemas.openxmlformats.org/officeDocument/2006/relationships/image" Target="../media/image208.png"/><Relationship Id="rId261" Type="http://schemas.openxmlformats.org/officeDocument/2006/relationships/image" Target="../media/image261.png"/><Relationship Id="rId14" Type="http://schemas.openxmlformats.org/officeDocument/2006/relationships/image" Target="../media/image14.png"/><Relationship Id="rId56" Type="http://schemas.openxmlformats.org/officeDocument/2006/relationships/image" Target="../media/image56.png"/><Relationship Id="rId317" Type="http://schemas.openxmlformats.org/officeDocument/2006/relationships/image" Target="../media/image317.png"/><Relationship Id="rId359" Type="http://schemas.openxmlformats.org/officeDocument/2006/relationships/image" Target="../media/image359.png"/><Relationship Id="rId98" Type="http://schemas.openxmlformats.org/officeDocument/2006/relationships/image" Target="../media/image98.png"/><Relationship Id="rId121" Type="http://schemas.openxmlformats.org/officeDocument/2006/relationships/image" Target="../media/image121.png"/><Relationship Id="rId163" Type="http://schemas.openxmlformats.org/officeDocument/2006/relationships/image" Target="../media/image163.png"/><Relationship Id="rId219" Type="http://schemas.openxmlformats.org/officeDocument/2006/relationships/image" Target="../media/image219.png"/><Relationship Id="rId370" Type="http://schemas.openxmlformats.org/officeDocument/2006/relationships/image" Target="../media/image370.png"/><Relationship Id="rId230" Type="http://schemas.openxmlformats.org/officeDocument/2006/relationships/image" Target="../media/image230.png"/><Relationship Id="rId25" Type="http://schemas.openxmlformats.org/officeDocument/2006/relationships/image" Target="../media/image25.png"/><Relationship Id="rId67" Type="http://schemas.openxmlformats.org/officeDocument/2006/relationships/image" Target="../media/image67.png"/><Relationship Id="rId272" Type="http://schemas.openxmlformats.org/officeDocument/2006/relationships/image" Target="../media/image272.png"/><Relationship Id="rId328" Type="http://schemas.openxmlformats.org/officeDocument/2006/relationships/image" Target="../media/image328.png"/><Relationship Id="rId132" Type="http://schemas.openxmlformats.org/officeDocument/2006/relationships/image" Target="../media/image132.png"/><Relationship Id="rId174" Type="http://schemas.openxmlformats.org/officeDocument/2006/relationships/image" Target="../media/image174.png"/><Relationship Id="rId241" Type="http://schemas.openxmlformats.org/officeDocument/2006/relationships/image" Target="../media/image241.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262" Type="http://schemas.openxmlformats.org/officeDocument/2006/relationships/image" Target="../media/image262.png"/><Relationship Id="rId283" Type="http://schemas.openxmlformats.org/officeDocument/2006/relationships/image" Target="../media/image283.png"/><Relationship Id="rId318" Type="http://schemas.openxmlformats.org/officeDocument/2006/relationships/image" Target="../media/image318.png"/><Relationship Id="rId339" Type="http://schemas.openxmlformats.org/officeDocument/2006/relationships/image" Target="../media/image339.png"/><Relationship Id="rId78" Type="http://schemas.openxmlformats.org/officeDocument/2006/relationships/image" Target="../media/image78.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64" Type="http://schemas.openxmlformats.org/officeDocument/2006/relationships/image" Target="../media/image164.png"/><Relationship Id="rId185" Type="http://schemas.openxmlformats.org/officeDocument/2006/relationships/image" Target="../media/image185.png"/><Relationship Id="rId350" Type="http://schemas.openxmlformats.org/officeDocument/2006/relationships/image" Target="../media/image350.png"/><Relationship Id="rId371" Type="http://schemas.openxmlformats.org/officeDocument/2006/relationships/image" Target="../media/image371.png"/><Relationship Id="rId9" Type="http://schemas.openxmlformats.org/officeDocument/2006/relationships/image" Target="../media/image9.png"/><Relationship Id="rId210" Type="http://schemas.openxmlformats.org/officeDocument/2006/relationships/image" Target="../media/image210.png"/><Relationship Id="rId26" Type="http://schemas.openxmlformats.org/officeDocument/2006/relationships/image" Target="../media/image26.png"/><Relationship Id="rId231" Type="http://schemas.openxmlformats.org/officeDocument/2006/relationships/image" Target="../media/image231.png"/><Relationship Id="rId252" Type="http://schemas.openxmlformats.org/officeDocument/2006/relationships/image" Target="../media/image252.png"/><Relationship Id="rId273" Type="http://schemas.openxmlformats.org/officeDocument/2006/relationships/image" Target="../media/image273.png"/><Relationship Id="rId294" Type="http://schemas.openxmlformats.org/officeDocument/2006/relationships/image" Target="../media/image294.png"/><Relationship Id="rId308" Type="http://schemas.openxmlformats.org/officeDocument/2006/relationships/image" Target="../media/image308.png"/><Relationship Id="rId329" Type="http://schemas.openxmlformats.org/officeDocument/2006/relationships/image" Target="../media/image329.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340" Type="http://schemas.openxmlformats.org/officeDocument/2006/relationships/image" Target="../media/image340.png"/><Relationship Id="rId361" Type="http://schemas.openxmlformats.org/officeDocument/2006/relationships/image" Target="../media/image361.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221" Type="http://schemas.openxmlformats.org/officeDocument/2006/relationships/image" Target="../media/image221.png"/><Relationship Id="rId242" Type="http://schemas.openxmlformats.org/officeDocument/2006/relationships/image" Target="../media/image242.png"/><Relationship Id="rId263" Type="http://schemas.openxmlformats.org/officeDocument/2006/relationships/image" Target="../media/image263.png"/><Relationship Id="rId284" Type="http://schemas.openxmlformats.org/officeDocument/2006/relationships/image" Target="../media/image284.png"/><Relationship Id="rId319" Type="http://schemas.openxmlformats.org/officeDocument/2006/relationships/image" Target="../media/image319.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330" Type="http://schemas.openxmlformats.org/officeDocument/2006/relationships/image" Target="../media/image330.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351" Type="http://schemas.openxmlformats.org/officeDocument/2006/relationships/image" Target="../media/image351.png"/><Relationship Id="rId211" Type="http://schemas.openxmlformats.org/officeDocument/2006/relationships/image" Target="../media/image211.png"/><Relationship Id="rId232" Type="http://schemas.openxmlformats.org/officeDocument/2006/relationships/image" Target="../media/image232.png"/><Relationship Id="rId253" Type="http://schemas.openxmlformats.org/officeDocument/2006/relationships/image" Target="../media/image253.png"/><Relationship Id="rId274" Type="http://schemas.openxmlformats.org/officeDocument/2006/relationships/image" Target="../media/image274.png"/><Relationship Id="rId295" Type="http://schemas.openxmlformats.org/officeDocument/2006/relationships/image" Target="../media/image295.png"/><Relationship Id="rId309" Type="http://schemas.openxmlformats.org/officeDocument/2006/relationships/image" Target="../media/image309.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320" Type="http://schemas.openxmlformats.org/officeDocument/2006/relationships/image" Target="../media/image320.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341" Type="http://schemas.openxmlformats.org/officeDocument/2006/relationships/image" Target="../media/image341.png"/><Relationship Id="rId362" Type="http://schemas.openxmlformats.org/officeDocument/2006/relationships/image" Target="../media/image362.png"/><Relationship Id="rId201" Type="http://schemas.openxmlformats.org/officeDocument/2006/relationships/image" Target="../media/image201.png"/><Relationship Id="rId222" Type="http://schemas.openxmlformats.org/officeDocument/2006/relationships/image" Target="../media/image222.png"/><Relationship Id="rId243" Type="http://schemas.openxmlformats.org/officeDocument/2006/relationships/image" Target="../media/image243.png"/><Relationship Id="rId264" Type="http://schemas.openxmlformats.org/officeDocument/2006/relationships/image" Target="../media/image264.png"/><Relationship Id="rId285" Type="http://schemas.openxmlformats.org/officeDocument/2006/relationships/image" Target="../media/image285.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310" Type="http://schemas.openxmlformats.org/officeDocument/2006/relationships/image" Target="../media/image310.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331" Type="http://schemas.openxmlformats.org/officeDocument/2006/relationships/image" Target="../media/image331.png"/><Relationship Id="rId352" Type="http://schemas.openxmlformats.org/officeDocument/2006/relationships/image" Target="../media/image352.png"/><Relationship Id="rId1" Type="http://schemas.openxmlformats.org/officeDocument/2006/relationships/image" Target="../media/image1.png"/><Relationship Id="rId212" Type="http://schemas.openxmlformats.org/officeDocument/2006/relationships/image" Target="../media/image212.png"/><Relationship Id="rId233" Type="http://schemas.openxmlformats.org/officeDocument/2006/relationships/image" Target="../media/image233.png"/><Relationship Id="rId254" Type="http://schemas.openxmlformats.org/officeDocument/2006/relationships/image" Target="../media/image254.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275" Type="http://schemas.openxmlformats.org/officeDocument/2006/relationships/image" Target="../media/image275.png"/><Relationship Id="rId296" Type="http://schemas.openxmlformats.org/officeDocument/2006/relationships/image" Target="../media/image296.png"/><Relationship Id="rId300" Type="http://schemas.openxmlformats.org/officeDocument/2006/relationships/image" Target="../media/image300.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321" Type="http://schemas.openxmlformats.org/officeDocument/2006/relationships/image" Target="../media/image321.png"/><Relationship Id="rId342" Type="http://schemas.openxmlformats.org/officeDocument/2006/relationships/image" Target="../media/image342.png"/><Relationship Id="rId363" Type="http://schemas.openxmlformats.org/officeDocument/2006/relationships/image" Target="../media/image363.png"/><Relationship Id="rId202" Type="http://schemas.openxmlformats.org/officeDocument/2006/relationships/image" Target="../media/image202.png"/><Relationship Id="rId223" Type="http://schemas.openxmlformats.org/officeDocument/2006/relationships/image" Target="../media/image223.png"/><Relationship Id="rId244" Type="http://schemas.openxmlformats.org/officeDocument/2006/relationships/image" Target="../media/image244.png"/><Relationship Id="rId18" Type="http://schemas.openxmlformats.org/officeDocument/2006/relationships/image" Target="../media/image18.png"/><Relationship Id="rId39" Type="http://schemas.openxmlformats.org/officeDocument/2006/relationships/image" Target="../media/image39.png"/><Relationship Id="rId265" Type="http://schemas.openxmlformats.org/officeDocument/2006/relationships/image" Target="../media/image265.png"/><Relationship Id="rId286" Type="http://schemas.openxmlformats.org/officeDocument/2006/relationships/image" Target="../media/image286.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311" Type="http://schemas.openxmlformats.org/officeDocument/2006/relationships/image" Target="../media/image311.png"/><Relationship Id="rId332" Type="http://schemas.openxmlformats.org/officeDocument/2006/relationships/image" Target="../media/image332.png"/><Relationship Id="rId353" Type="http://schemas.openxmlformats.org/officeDocument/2006/relationships/image" Target="../media/image353.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34" Type="http://schemas.openxmlformats.org/officeDocument/2006/relationships/image" Target="../media/image234.png"/><Relationship Id="rId2" Type="http://schemas.openxmlformats.org/officeDocument/2006/relationships/image" Target="../media/image2.png"/><Relationship Id="rId29" Type="http://schemas.openxmlformats.org/officeDocument/2006/relationships/image" Target="../media/image29.png"/><Relationship Id="rId255" Type="http://schemas.openxmlformats.org/officeDocument/2006/relationships/image" Target="../media/image255.png"/><Relationship Id="rId276" Type="http://schemas.openxmlformats.org/officeDocument/2006/relationships/image" Target="../media/image276.png"/><Relationship Id="rId297" Type="http://schemas.openxmlformats.org/officeDocument/2006/relationships/image" Target="../media/image297.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301" Type="http://schemas.openxmlformats.org/officeDocument/2006/relationships/image" Target="../media/image301.png"/><Relationship Id="rId322" Type="http://schemas.openxmlformats.org/officeDocument/2006/relationships/image" Target="../media/image322.png"/><Relationship Id="rId343" Type="http://schemas.openxmlformats.org/officeDocument/2006/relationships/image" Target="../media/image343.png"/><Relationship Id="rId364" Type="http://schemas.openxmlformats.org/officeDocument/2006/relationships/image" Target="../media/image364.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19" Type="http://schemas.openxmlformats.org/officeDocument/2006/relationships/image" Target="../media/image19.png"/><Relationship Id="rId224" Type="http://schemas.openxmlformats.org/officeDocument/2006/relationships/image" Target="../media/image224.png"/><Relationship Id="rId245" Type="http://schemas.openxmlformats.org/officeDocument/2006/relationships/image" Target="../media/image245.png"/><Relationship Id="rId266" Type="http://schemas.openxmlformats.org/officeDocument/2006/relationships/image" Target="../media/image266.png"/><Relationship Id="rId287" Type="http://schemas.openxmlformats.org/officeDocument/2006/relationships/image" Target="../media/image287.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312" Type="http://schemas.openxmlformats.org/officeDocument/2006/relationships/image" Target="../media/image312.png"/><Relationship Id="rId333" Type="http://schemas.openxmlformats.org/officeDocument/2006/relationships/image" Target="../media/image333.png"/><Relationship Id="rId354" Type="http://schemas.openxmlformats.org/officeDocument/2006/relationships/image" Target="../media/image354.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189" Type="http://schemas.openxmlformats.org/officeDocument/2006/relationships/image" Target="../media/image189.png"/><Relationship Id="rId3" Type="http://schemas.openxmlformats.org/officeDocument/2006/relationships/image" Target="../media/image3.png"/><Relationship Id="rId214" Type="http://schemas.openxmlformats.org/officeDocument/2006/relationships/image" Target="../media/image214.png"/><Relationship Id="rId235" Type="http://schemas.openxmlformats.org/officeDocument/2006/relationships/image" Target="../media/image235.png"/><Relationship Id="rId256" Type="http://schemas.openxmlformats.org/officeDocument/2006/relationships/image" Target="../media/image256.png"/><Relationship Id="rId277" Type="http://schemas.openxmlformats.org/officeDocument/2006/relationships/image" Target="../media/image277.png"/><Relationship Id="rId298" Type="http://schemas.openxmlformats.org/officeDocument/2006/relationships/image" Target="../media/image298.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302" Type="http://schemas.openxmlformats.org/officeDocument/2006/relationships/image" Target="../media/image302.png"/><Relationship Id="rId323" Type="http://schemas.openxmlformats.org/officeDocument/2006/relationships/image" Target="../media/image323.png"/><Relationship Id="rId344" Type="http://schemas.openxmlformats.org/officeDocument/2006/relationships/image" Target="../media/image344.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179" Type="http://schemas.openxmlformats.org/officeDocument/2006/relationships/image" Target="../media/image179.png"/><Relationship Id="rId365" Type="http://schemas.openxmlformats.org/officeDocument/2006/relationships/image" Target="../media/image365.png"/><Relationship Id="rId190" Type="http://schemas.openxmlformats.org/officeDocument/2006/relationships/image" Target="../media/image190.png"/><Relationship Id="rId204" Type="http://schemas.openxmlformats.org/officeDocument/2006/relationships/image" Target="../media/image204.png"/><Relationship Id="rId225" Type="http://schemas.openxmlformats.org/officeDocument/2006/relationships/image" Target="../media/image225.png"/><Relationship Id="rId246" Type="http://schemas.openxmlformats.org/officeDocument/2006/relationships/image" Target="../media/image246.png"/><Relationship Id="rId267" Type="http://schemas.openxmlformats.org/officeDocument/2006/relationships/image" Target="../media/image267.png"/><Relationship Id="rId288" Type="http://schemas.openxmlformats.org/officeDocument/2006/relationships/image" Target="../media/image288.png"/><Relationship Id="rId106" Type="http://schemas.openxmlformats.org/officeDocument/2006/relationships/image" Target="../media/image106.png"/><Relationship Id="rId127" Type="http://schemas.openxmlformats.org/officeDocument/2006/relationships/image" Target="../media/image127.png"/><Relationship Id="rId313" Type="http://schemas.openxmlformats.org/officeDocument/2006/relationships/image" Target="../media/image313.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94" Type="http://schemas.openxmlformats.org/officeDocument/2006/relationships/image" Target="../media/image94.png"/><Relationship Id="rId148" Type="http://schemas.openxmlformats.org/officeDocument/2006/relationships/image" Target="../media/image148.png"/><Relationship Id="rId169" Type="http://schemas.openxmlformats.org/officeDocument/2006/relationships/image" Target="../media/image169.png"/><Relationship Id="rId334" Type="http://schemas.openxmlformats.org/officeDocument/2006/relationships/image" Target="../media/image334.png"/><Relationship Id="rId355" Type="http://schemas.openxmlformats.org/officeDocument/2006/relationships/image" Target="../media/image355.png"/><Relationship Id="rId4" Type="http://schemas.openxmlformats.org/officeDocument/2006/relationships/image" Target="../media/image4.png"/><Relationship Id="rId180" Type="http://schemas.openxmlformats.org/officeDocument/2006/relationships/image" Target="../media/image180.png"/><Relationship Id="rId215" Type="http://schemas.openxmlformats.org/officeDocument/2006/relationships/image" Target="../media/image215.png"/><Relationship Id="rId236" Type="http://schemas.openxmlformats.org/officeDocument/2006/relationships/image" Target="../media/image236.png"/><Relationship Id="rId257" Type="http://schemas.openxmlformats.org/officeDocument/2006/relationships/image" Target="../media/image257.png"/><Relationship Id="rId278" Type="http://schemas.openxmlformats.org/officeDocument/2006/relationships/image" Target="../media/image278.png"/><Relationship Id="rId303" Type="http://schemas.openxmlformats.org/officeDocument/2006/relationships/image" Target="../media/image303.png"/><Relationship Id="rId42" Type="http://schemas.openxmlformats.org/officeDocument/2006/relationships/image" Target="../media/image42.png"/><Relationship Id="rId84" Type="http://schemas.openxmlformats.org/officeDocument/2006/relationships/image" Target="../media/image84.png"/><Relationship Id="rId138" Type="http://schemas.openxmlformats.org/officeDocument/2006/relationships/image" Target="../media/image138.png"/><Relationship Id="rId345" Type="http://schemas.openxmlformats.org/officeDocument/2006/relationships/image" Target="../media/image345.png"/><Relationship Id="rId191" Type="http://schemas.openxmlformats.org/officeDocument/2006/relationships/image" Target="../media/image191.png"/><Relationship Id="rId205" Type="http://schemas.openxmlformats.org/officeDocument/2006/relationships/image" Target="../media/image205.png"/><Relationship Id="rId247" Type="http://schemas.openxmlformats.org/officeDocument/2006/relationships/image" Target="../media/image247.png"/><Relationship Id="rId107" Type="http://schemas.openxmlformats.org/officeDocument/2006/relationships/image" Target="../media/image107.png"/><Relationship Id="rId289" Type="http://schemas.openxmlformats.org/officeDocument/2006/relationships/image" Target="../media/image289.png"/><Relationship Id="rId11" Type="http://schemas.openxmlformats.org/officeDocument/2006/relationships/image" Target="../media/image11.png"/><Relationship Id="rId53" Type="http://schemas.openxmlformats.org/officeDocument/2006/relationships/image" Target="../media/image53.png"/><Relationship Id="rId149" Type="http://schemas.openxmlformats.org/officeDocument/2006/relationships/image" Target="../media/image149.png"/><Relationship Id="rId314" Type="http://schemas.openxmlformats.org/officeDocument/2006/relationships/image" Target="../media/image314.png"/><Relationship Id="rId356" Type="http://schemas.openxmlformats.org/officeDocument/2006/relationships/image" Target="../media/image356.png"/><Relationship Id="rId95" Type="http://schemas.openxmlformats.org/officeDocument/2006/relationships/image" Target="../media/image95.png"/><Relationship Id="rId160" Type="http://schemas.openxmlformats.org/officeDocument/2006/relationships/image" Target="../media/image160.png"/><Relationship Id="rId216" Type="http://schemas.openxmlformats.org/officeDocument/2006/relationships/image" Target="../media/image216.png"/><Relationship Id="rId258" Type="http://schemas.openxmlformats.org/officeDocument/2006/relationships/image" Target="../media/image258.png"/><Relationship Id="rId22" Type="http://schemas.openxmlformats.org/officeDocument/2006/relationships/image" Target="../media/image22.png"/><Relationship Id="rId64" Type="http://schemas.openxmlformats.org/officeDocument/2006/relationships/image" Target="../media/image64.png"/><Relationship Id="rId118" Type="http://schemas.openxmlformats.org/officeDocument/2006/relationships/image" Target="../media/image118.png"/><Relationship Id="rId325" Type="http://schemas.openxmlformats.org/officeDocument/2006/relationships/image" Target="../media/image325.png"/><Relationship Id="rId367" Type="http://schemas.openxmlformats.org/officeDocument/2006/relationships/image" Target="../media/image367.png"/><Relationship Id="rId171" Type="http://schemas.openxmlformats.org/officeDocument/2006/relationships/image" Target="../media/image171.png"/><Relationship Id="rId227" Type="http://schemas.openxmlformats.org/officeDocument/2006/relationships/image" Target="../media/image227.png"/><Relationship Id="rId269" Type="http://schemas.openxmlformats.org/officeDocument/2006/relationships/image" Target="../media/image269.png"/><Relationship Id="rId33" Type="http://schemas.openxmlformats.org/officeDocument/2006/relationships/image" Target="../media/image33.png"/><Relationship Id="rId129" Type="http://schemas.openxmlformats.org/officeDocument/2006/relationships/image" Target="../media/image129.png"/><Relationship Id="rId280" Type="http://schemas.openxmlformats.org/officeDocument/2006/relationships/image" Target="../media/image280.png"/><Relationship Id="rId336" Type="http://schemas.openxmlformats.org/officeDocument/2006/relationships/image" Target="../media/image336.png"/><Relationship Id="rId75" Type="http://schemas.openxmlformats.org/officeDocument/2006/relationships/image" Target="../media/image75.png"/><Relationship Id="rId140" Type="http://schemas.openxmlformats.org/officeDocument/2006/relationships/image" Target="../media/image140.png"/><Relationship Id="rId182" Type="http://schemas.openxmlformats.org/officeDocument/2006/relationships/image" Target="../media/image182.png"/><Relationship Id="rId6" Type="http://schemas.openxmlformats.org/officeDocument/2006/relationships/image" Target="../media/image6.png"/><Relationship Id="rId238" Type="http://schemas.openxmlformats.org/officeDocument/2006/relationships/image" Target="../media/image238.png"/><Relationship Id="rId291" Type="http://schemas.openxmlformats.org/officeDocument/2006/relationships/image" Target="../media/image291.png"/><Relationship Id="rId305" Type="http://schemas.openxmlformats.org/officeDocument/2006/relationships/image" Target="../media/image305.png"/><Relationship Id="rId347" Type="http://schemas.openxmlformats.org/officeDocument/2006/relationships/image" Target="../media/image347.png"/><Relationship Id="rId44" Type="http://schemas.openxmlformats.org/officeDocument/2006/relationships/image" Target="../media/image44.png"/><Relationship Id="rId86" Type="http://schemas.openxmlformats.org/officeDocument/2006/relationships/image" Target="../media/image86.png"/><Relationship Id="rId151" Type="http://schemas.openxmlformats.org/officeDocument/2006/relationships/image" Target="../media/image151.png"/><Relationship Id="rId193" Type="http://schemas.openxmlformats.org/officeDocument/2006/relationships/image" Target="../media/image193.png"/><Relationship Id="rId207" Type="http://schemas.openxmlformats.org/officeDocument/2006/relationships/image" Target="../media/image207.png"/><Relationship Id="rId249" Type="http://schemas.openxmlformats.org/officeDocument/2006/relationships/image" Target="../media/image249.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60.png"/><Relationship Id="rId316" Type="http://schemas.openxmlformats.org/officeDocument/2006/relationships/image" Target="../media/image316.png"/><Relationship Id="rId55" Type="http://schemas.openxmlformats.org/officeDocument/2006/relationships/image" Target="../media/image55.png"/><Relationship Id="rId97" Type="http://schemas.openxmlformats.org/officeDocument/2006/relationships/image" Target="../media/image97.png"/><Relationship Id="rId120" Type="http://schemas.openxmlformats.org/officeDocument/2006/relationships/image" Target="../media/image120.png"/><Relationship Id="rId358" Type="http://schemas.openxmlformats.org/officeDocument/2006/relationships/image" Target="../media/image358.png"/><Relationship Id="rId162" Type="http://schemas.openxmlformats.org/officeDocument/2006/relationships/image" Target="../media/image162.png"/><Relationship Id="rId218" Type="http://schemas.openxmlformats.org/officeDocument/2006/relationships/image" Target="../media/image218.png"/><Relationship Id="rId271" Type="http://schemas.openxmlformats.org/officeDocument/2006/relationships/image" Target="../media/image271.png"/><Relationship Id="rId24" Type="http://schemas.openxmlformats.org/officeDocument/2006/relationships/image" Target="../media/image24.png"/><Relationship Id="rId66" Type="http://schemas.openxmlformats.org/officeDocument/2006/relationships/image" Target="../media/image66.png"/><Relationship Id="rId131" Type="http://schemas.openxmlformats.org/officeDocument/2006/relationships/image" Target="../media/image131.png"/><Relationship Id="rId327" Type="http://schemas.openxmlformats.org/officeDocument/2006/relationships/image" Target="../media/image327.png"/><Relationship Id="rId369" Type="http://schemas.openxmlformats.org/officeDocument/2006/relationships/image" Target="../media/image369.png"/><Relationship Id="rId173" Type="http://schemas.openxmlformats.org/officeDocument/2006/relationships/image" Target="../media/image173.png"/><Relationship Id="rId229" Type="http://schemas.openxmlformats.org/officeDocument/2006/relationships/image" Target="../media/image229.png"/><Relationship Id="rId240" Type="http://schemas.openxmlformats.org/officeDocument/2006/relationships/image" Target="../media/image240.png"/><Relationship Id="rId35" Type="http://schemas.openxmlformats.org/officeDocument/2006/relationships/image" Target="../media/image35.png"/><Relationship Id="rId77" Type="http://schemas.openxmlformats.org/officeDocument/2006/relationships/image" Target="../media/image77.png"/><Relationship Id="rId100" Type="http://schemas.openxmlformats.org/officeDocument/2006/relationships/image" Target="../media/image100.png"/><Relationship Id="rId282" Type="http://schemas.openxmlformats.org/officeDocument/2006/relationships/image" Target="../media/image282.png"/><Relationship Id="rId338" Type="http://schemas.openxmlformats.org/officeDocument/2006/relationships/image" Target="../media/image338.png"/><Relationship Id="rId8" Type="http://schemas.openxmlformats.org/officeDocument/2006/relationships/image" Target="../media/image8.png"/><Relationship Id="rId142" Type="http://schemas.openxmlformats.org/officeDocument/2006/relationships/image" Target="../media/image142.png"/><Relationship Id="rId184" Type="http://schemas.openxmlformats.org/officeDocument/2006/relationships/image" Target="../media/image184.png"/><Relationship Id="rId251" Type="http://schemas.openxmlformats.org/officeDocument/2006/relationships/image" Target="../media/image251.png"/><Relationship Id="rId46" Type="http://schemas.openxmlformats.org/officeDocument/2006/relationships/image" Target="../media/image46.png"/><Relationship Id="rId293" Type="http://schemas.openxmlformats.org/officeDocument/2006/relationships/image" Target="../media/image293.png"/><Relationship Id="rId307" Type="http://schemas.openxmlformats.org/officeDocument/2006/relationships/image" Target="../media/image307.png"/><Relationship Id="rId349" Type="http://schemas.openxmlformats.org/officeDocument/2006/relationships/image" Target="../media/image349.png"/><Relationship Id="rId88" Type="http://schemas.openxmlformats.org/officeDocument/2006/relationships/image" Target="../media/image88.png"/><Relationship Id="rId111" Type="http://schemas.openxmlformats.org/officeDocument/2006/relationships/image" Target="../media/image111.png"/><Relationship Id="rId153" Type="http://schemas.openxmlformats.org/officeDocument/2006/relationships/image" Target="../media/image153.png"/><Relationship Id="rId195" Type="http://schemas.openxmlformats.org/officeDocument/2006/relationships/image" Target="../media/image195.png"/><Relationship Id="rId209" Type="http://schemas.openxmlformats.org/officeDocument/2006/relationships/image" Target="../media/image209.png"/><Relationship Id="rId360" Type="http://schemas.openxmlformats.org/officeDocument/2006/relationships/image" Target="../media/image360.png"/><Relationship Id="rId220" Type="http://schemas.openxmlformats.org/officeDocument/2006/relationships/image" Target="../media/image220.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3</xdr:row>
      <xdr:rowOff>1266825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4</xdr:row>
      <xdr:rowOff>28575</xdr:rowOff>
    </xdr:from>
    <xdr:to>
      <xdr:col>3</xdr:col>
      <xdr:colOff>1552575</xdr:colOff>
      <xdr:row>4</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5</xdr:row>
      <xdr:rowOff>38100</xdr:rowOff>
    </xdr:from>
    <xdr:to>
      <xdr:col>3</xdr:col>
      <xdr:colOff>1552575</xdr:colOff>
      <xdr:row>6</xdr:row>
      <xdr:rowOff>638175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38100</xdr:rowOff>
    </xdr:from>
    <xdr:to>
      <xdr:col>3</xdr:col>
      <xdr:colOff>1552575</xdr:colOff>
      <xdr:row>8</xdr:row>
      <xdr:rowOff>638175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9</xdr:row>
      <xdr:rowOff>38100</xdr:rowOff>
    </xdr:from>
    <xdr:to>
      <xdr:col>3</xdr:col>
      <xdr:colOff>1552575</xdr:colOff>
      <xdr:row>10</xdr:row>
      <xdr:rowOff>638175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28575</xdr:rowOff>
    </xdr:from>
    <xdr:to>
      <xdr:col>3</xdr:col>
      <xdr:colOff>1552575</xdr:colOff>
      <xdr:row>13</xdr:row>
      <xdr:rowOff>419100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14</xdr:row>
      <xdr:rowOff>28575</xdr:rowOff>
    </xdr:from>
    <xdr:to>
      <xdr:col>3</xdr:col>
      <xdr:colOff>1552575</xdr:colOff>
      <xdr:row>18</xdr:row>
      <xdr:rowOff>333375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19</xdr:row>
      <xdr:rowOff>28575</xdr:rowOff>
    </xdr:from>
    <xdr:to>
      <xdr:col>3</xdr:col>
      <xdr:colOff>1552575</xdr:colOff>
      <xdr:row>22</xdr:row>
      <xdr:rowOff>209550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23</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24</xdr:row>
      <xdr:rowOff>28575</xdr:rowOff>
    </xdr:from>
    <xdr:to>
      <xdr:col>3</xdr:col>
      <xdr:colOff>1552575</xdr:colOff>
      <xdr:row>24</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38100</xdr:rowOff>
    </xdr:from>
    <xdr:to>
      <xdr:col>3</xdr:col>
      <xdr:colOff>1552575</xdr:colOff>
      <xdr:row>26</xdr:row>
      <xdr:rowOff>638175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27</xdr:row>
      <xdr:rowOff>28575</xdr:rowOff>
    </xdr:from>
    <xdr:to>
      <xdr:col>3</xdr:col>
      <xdr:colOff>1552575</xdr:colOff>
      <xdr:row>27</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28</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29</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30</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38100</xdr:rowOff>
    </xdr:from>
    <xdr:to>
      <xdr:col>3</xdr:col>
      <xdr:colOff>1552575</xdr:colOff>
      <xdr:row>32</xdr:row>
      <xdr:rowOff>638175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33</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34</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28575</xdr:rowOff>
    </xdr:from>
    <xdr:to>
      <xdr:col>3</xdr:col>
      <xdr:colOff>1552575</xdr:colOff>
      <xdr:row>35</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38100</xdr:rowOff>
    </xdr:from>
    <xdr:to>
      <xdr:col>3</xdr:col>
      <xdr:colOff>1552575</xdr:colOff>
      <xdr:row>37</xdr:row>
      <xdr:rowOff>638175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38</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38100</xdr:rowOff>
    </xdr:from>
    <xdr:to>
      <xdr:col>3</xdr:col>
      <xdr:colOff>1552575</xdr:colOff>
      <xdr:row>40</xdr:row>
      <xdr:rowOff>638175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44</xdr:row>
      <xdr:rowOff>209550</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28575</xdr:rowOff>
    </xdr:from>
    <xdr:to>
      <xdr:col>3</xdr:col>
      <xdr:colOff>1552575</xdr:colOff>
      <xdr:row>45</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48</xdr:row>
      <xdr:rowOff>419100</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49</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52</xdr:row>
      <xdr:rowOff>419100</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38100</xdr:rowOff>
    </xdr:from>
    <xdr:to>
      <xdr:col>3</xdr:col>
      <xdr:colOff>1552575</xdr:colOff>
      <xdr:row>54</xdr:row>
      <xdr:rowOff>638175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55</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38100</xdr:rowOff>
    </xdr:from>
    <xdr:to>
      <xdr:col>3</xdr:col>
      <xdr:colOff>1552575</xdr:colOff>
      <xdr:row>57</xdr:row>
      <xdr:rowOff>638175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60</xdr:row>
      <xdr:rowOff>419100</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61</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62</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63</xdr:row>
      <xdr:rowOff>28575</xdr:rowOff>
    </xdr:from>
    <xdr:to>
      <xdr:col>3</xdr:col>
      <xdr:colOff>1552575</xdr:colOff>
      <xdr:row>63</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64</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65</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66</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28575</xdr:rowOff>
    </xdr:from>
    <xdr:to>
      <xdr:col>3</xdr:col>
      <xdr:colOff>1552575</xdr:colOff>
      <xdr:row>67</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68</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38100</xdr:rowOff>
    </xdr:from>
    <xdr:to>
      <xdr:col>3</xdr:col>
      <xdr:colOff>1552575</xdr:colOff>
      <xdr:row>70</xdr:row>
      <xdr:rowOff>638175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38100</xdr:rowOff>
    </xdr:from>
    <xdr:to>
      <xdr:col>3</xdr:col>
      <xdr:colOff>1552575</xdr:colOff>
      <xdr:row>74</xdr:row>
      <xdr:rowOff>638175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76</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77</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78</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82</xdr:row>
      <xdr:rowOff>209550</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86</xdr:row>
      <xdr:rowOff>209550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91</xdr:row>
      <xdr:rowOff>333375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99</xdr:row>
      <xdr:rowOff>152400</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28575</xdr:rowOff>
    </xdr:from>
    <xdr:to>
      <xdr:col>3</xdr:col>
      <xdr:colOff>1552575</xdr:colOff>
      <xdr:row>104</xdr:row>
      <xdr:rowOff>333375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109</xdr:row>
      <xdr:rowOff>333375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114</xdr:row>
      <xdr:rowOff>333375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28575</xdr:rowOff>
    </xdr:from>
    <xdr:to>
      <xdr:col>3</xdr:col>
      <xdr:colOff>1552575</xdr:colOff>
      <xdr:row>122</xdr:row>
      <xdr:rowOff>152400</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28575</xdr:rowOff>
    </xdr:from>
    <xdr:to>
      <xdr:col>3</xdr:col>
      <xdr:colOff>1552575</xdr:colOff>
      <xdr:row>126</xdr:row>
      <xdr:rowOff>209550</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131</xdr:row>
      <xdr:rowOff>333375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28575</xdr:rowOff>
    </xdr:from>
    <xdr:to>
      <xdr:col>3</xdr:col>
      <xdr:colOff>1552575</xdr:colOff>
      <xdr:row>136</xdr:row>
      <xdr:rowOff>333375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28575</xdr:rowOff>
    </xdr:from>
    <xdr:to>
      <xdr:col>3</xdr:col>
      <xdr:colOff>1552575</xdr:colOff>
      <xdr:row>141</xdr:row>
      <xdr:rowOff>333375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142</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28575</xdr:rowOff>
    </xdr:from>
    <xdr:to>
      <xdr:col>3</xdr:col>
      <xdr:colOff>1552575</xdr:colOff>
      <xdr:row>143</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144</xdr:row>
      <xdr:rowOff>28575</xdr:rowOff>
    </xdr:from>
    <xdr:to>
      <xdr:col>3</xdr:col>
      <xdr:colOff>1552575</xdr:colOff>
      <xdr:row>148</xdr:row>
      <xdr:rowOff>333375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28575</xdr:rowOff>
    </xdr:from>
    <xdr:to>
      <xdr:col>3</xdr:col>
      <xdr:colOff>1552575</xdr:colOff>
      <xdr:row>149</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38100</xdr:rowOff>
    </xdr:from>
    <xdr:to>
      <xdr:col>3</xdr:col>
      <xdr:colOff>1552575</xdr:colOff>
      <xdr:row>151</xdr:row>
      <xdr:rowOff>638175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152</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153</xdr:row>
      <xdr:rowOff>38100</xdr:rowOff>
    </xdr:from>
    <xdr:to>
      <xdr:col>3</xdr:col>
      <xdr:colOff>1552575</xdr:colOff>
      <xdr:row>154</xdr:row>
      <xdr:rowOff>638175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38100</xdr:rowOff>
    </xdr:from>
    <xdr:to>
      <xdr:col>3</xdr:col>
      <xdr:colOff>1552575</xdr:colOff>
      <xdr:row>156</xdr:row>
      <xdr:rowOff>638175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157</xdr:row>
      <xdr:rowOff>1266825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28575</xdr:rowOff>
    </xdr:from>
    <xdr:to>
      <xdr:col>3</xdr:col>
      <xdr:colOff>1552575</xdr:colOff>
      <xdr:row>158</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28575</xdr:rowOff>
    </xdr:from>
    <xdr:to>
      <xdr:col>3</xdr:col>
      <xdr:colOff>1552575</xdr:colOff>
      <xdr:row>159</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28575</xdr:rowOff>
    </xdr:from>
    <xdr:to>
      <xdr:col>3</xdr:col>
      <xdr:colOff>1552575</xdr:colOff>
      <xdr:row>160</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28575</xdr:rowOff>
    </xdr:from>
    <xdr:to>
      <xdr:col>3</xdr:col>
      <xdr:colOff>1552575</xdr:colOff>
      <xdr:row>163</xdr:row>
      <xdr:rowOff>419100</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38100</xdr:rowOff>
    </xdr:from>
    <xdr:to>
      <xdr:col>3</xdr:col>
      <xdr:colOff>1552575</xdr:colOff>
      <xdr:row>165</xdr:row>
      <xdr:rowOff>638175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38100</xdr:rowOff>
    </xdr:from>
    <xdr:to>
      <xdr:col>3</xdr:col>
      <xdr:colOff>1552575</xdr:colOff>
      <xdr:row>167</xdr:row>
      <xdr:rowOff>638175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28575</xdr:rowOff>
    </xdr:from>
    <xdr:to>
      <xdr:col>3</xdr:col>
      <xdr:colOff>1552575</xdr:colOff>
      <xdr:row>170</xdr:row>
      <xdr:rowOff>419100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28575</xdr:rowOff>
    </xdr:from>
    <xdr:to>
      <xdr:col>3</xdr:col>
      <xdr:colOff>1552575</xdr:colOff>
      <xdr:row>176</xdr:row>
      <xdr:rowOff>209550</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28575</xdr:rowOff>
    </xdr:from>
    <xdr:to>
      <xdr:col>3</xdr:col>
      <xdr:colOff>1552575</xdr:colOff>
      <xdr:row>180</xdr:row>
      <xdr:rowOff>209550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28575</xdr:rowOff>
    </xdr:from>
    <xdr:to>
      <xdr:col>3</xdr:col>
      <xdr:colOff>1552575</xdr:colOff>
      <xdr:row>181</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28575</xdr:rowOff>
    </xdr:from>
    <xdr:to>
      <xdr:col>3</xdr:col>
      <xdr:colOff>1552575</xdr:colOff>
      <xdr:row>186</xdr:row>
      <xdr:rowOff>333375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28575</xdr:rowOff>
    </xdr:from>
    <xdr:to>
      <xdr:col>3</xdr:col>
      <xdr:colOff>1552575</xdr:colOff>
      <xdr:row>187</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188</xdr:row>
      <xdr:rowOff>28575</xdr:rowOff>
    </xdr:from>
    <xdr:to>
      <xdr:col>3</xdr:col>
      <xdr:colOff>1552575</xdr:colOff>
      <xdr:row>192</xdr:row>
      <xdr:rowOff>333375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195</xdr:row>
      <xdr:rowOff>419100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198</xdr:row>
      <xdr:rowOff>419100</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28575</xdr:rowOff>
    </xdr:from>
    <xdr:to>
      <xdr:col>3</xdr:col>
      <xdr:colOff>1552575</xdr:colOff>
      <xdr:row>201</xdr:row>
      <xdr:rowOff>419100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202</xdr:row>
      <xdr:rowOff>38100</xdr:rowOff>
    </xdr:from>
    <xdr:to>
      <xdr:col>3</xdr:col>
      <xdr:colOff>1552575</xdr:colOff>
      <xdr:row>203</xdr:row>
      <xdr:rowOff>638175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28575</xdr:rowOff>
    </xdr:from>
    <xdr:to>
      <xdr:col>3</xdr:col>
      <xdr:colOff>1552575</xdr:colOff>
      <xdr:row>207</xdr:row>
      <xdr:rowOff>209550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208</xdr:row>
      <xdr:rowOff>28575</xdr:rowOff>
    </xdr:from>
    <xdr:to>
      <xdr:col>3</xdr:col>
      <xdr:colOff>1552575</xdr:colOff>
      <xdr:row>210</xdr:row>
      <xdr:rowOff>419100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211</xdr:row>
      <xdr:rowOff>28575</xdr:rowOff>
    </xdr:from>
    <xdr:to>
      <xdr:col>3</xdr:col>
      <xdr:colOff>1552575</xdr:colOff>
      <xdr:row>214</xdr:row>
      <xdr:rowOff>209550</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28575</xdr:rowOff>
    </xdr:from>
    <xdr:to>
      <xdr:col>3</xdr:col>
      <xdr:colOff>1552575</xdr:colOff>
      <xdr:row>217</xdr:row>
      <xdr:rowOff>419100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218</xdr:row>
      <xdr:rowOff>28575</xdr:rowOff>
    </xdr:from>
    <xdr:to>
      <xdr:col>3</xdr:col>
      <xdr:colOff>1552575</xdr:colOff>
      <xdr:row>218</xdr:row>
      <xdr:rowOff>1266825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219</xdr:row>
      <xdr:rowOff>28575</xdr:rowOff>
    </xdr:from>
    <xdr:to>
      <xdr:col>3</xdr:col>
      <xdr:colOff>1552575</xdr:colOff>
      <xdr:row>219</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28575</xdr:rowOff>
    </xdr:from>
    <xdr:to>
      <xdr:col>3</xdr:col>
      <xdr:colOff>1552575</xdr:colOff>
      <xdr:row>224</xdr:row>
      <xdr:rowOff>333375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28575</xdr:rowOff>
    </xdr:from>
    <xdr:to>
      <xdr:col>3</xdr:col>
      <xdr:colOff>1552575</xdr:colOff>
      <xdr:row>225</xdr:row>
      <xdr:rowOff>1266825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226</xdr:row>
      <xdr:rowOff>28575</xdr:rowOff>
    </xdr:from>
    <xdr:to>
      <xdr:col>3</xdr:col>
      <xdr:colOff>1552575</xdr:colOff>
      <xdr:row>226</xdr:row>
      <xdr:rowOff>1266825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227</xdr:row>
      <xdr:rowOff>38100</xdr:rowOff>
    </xdr:from>
    <xdr:to>
      <xdr:col>3</xdr:col>
      <xdr:colOff>1552575</xdr:colOff>
      <xdr:row>228</xdr:row>
      <xdr:rowOff>638175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229</xdr:row>
      <xdr:rowOff>38100</xdr:rowOff>
    </xdr:from>
    <xdr:to>
      <xdr:col>3</xdr:col>
      <xdr:colOff>1552575</xdr:colOff>
      <xdr:row>230</xdr:row>
      <xdr:rowOff>638175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38100</xdr:rowOff>
    </xdr:from>
    <xdr:to>
      <xdr:col>3</xdr:col>
      <xdr:colOff>1552575</xdr:colOff>
      <xdr:row>232</xdr:row>
      <xdr:rowOff>638175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28575</xdr:rowOff>
    </xdr:from>
    <xdr:to>
      <xdr:col>3</xdr:col>
      <xdr:colOff>1552575</xdr:colOff>
      <xdr:row>235</xdr:row>
      <xdr:rowOff>419100</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236</xdr:row>
      <xdr:rowOff>38100</xdr:rowOff>
    </xdr:from>
    <xdr:to>
      <xdr:col>3</xdr:col>
      <xdr:colOff>1552575</xdr:colOff>
      <xdr:row>237</xdr:row>
      <xdr:rowOff>638175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238</xdr:row>
      <xdr:rowOff>38100</xdr:rowOff>
    </xdr:from>
    <xdr:to>
      <xdr:col>3</xdr:col>
      <xdr:colOff>1552575</xdr:colOff>
      <xdr:row>239</xdr:row>
      <xdr:rowOff>638175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38100</xdr:rowOff>
    </xdr:from>
    <xdr:to>
      <xdr:col>3</xdr:col>
      <xdr:colOff>1552575</xdr:colOff>
      <xdr:row>241</xdr:row>
      <xdr:rowOff>638175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242</xdr:row>
      <xdr:rowOff>28575</xdr:rowOff>
    </xdr:from>
    <xdr:to>
      <xdr:col>3</xdr:col>
      <xdr:colOff>1552575</xdr:colOff>
      <xdr:row>245</xdr:row>
      <xdr:rowOff>209550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246</xdr:row>
      <xdr:rowOff>28575</xdr:rowOff>
    </xdr:from>
    <xdr:to>
      <xdr:col>3</xdr:col>
      <xdr:colOff>1552575</xdr:colOff>
      <xdr:row>246</xdr:row>
      <xdr:rowOff>1266825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247</xdr:row>
      <xdr:rowOff>28575</xdr:rowOff>
    </xdr:from>
    <xdr:to>
      <xdr:col>3</xdr:col>
      <xdr:colOff>1552575</xdr:colOff>
      <xdr:row>251</xdr:row>
      <xdr:rowOff>333375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252</xdr:row>
      <xdr:rowOff>28575</xdr:rowOff>
    </xdr:from>
    <xdr:to>
      <xdr:col>3</xdr:col>
      <xdr:colOff>1552575</xdr:colOff>
      <xdr:row>256</xdr:row>
      <xdr:rowOff>333375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257</xdr:row>
      <xdr:rowOff>28575</xdr:rowOff>
    </xdr:from>
    <xdr:to>
      <xdr:col>3</xdr:col>
      <xdr:colOff>1552575</xdr:colOff>
      <xdr:row>257</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258</xdr:row>
      <xdr:rowOff>28575</xdr:rowOff>
    </xdr:from>
    <xdr:to>
      <xdr:col>3</xdr:col>
      <xdr:colOff>1552575</xdr:colOff>
      <xdr:row>261</xdr:row>
      <xdr:rowOff>209550</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262</xdr:row>
      <xdr:rowOff>28575</xdr:rowOff>
    </xdr:from>
    <xdr:to>
      <xdr:col>3</xdr:col>
      <xdr:colOff>1552575</xdr:colOff>
      <xdr:row>266</xdr:row>
      <xdr:rowOff>333375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28575</xdr:rowOff>
    </xdr:from>
    <xdr:to>
      <xdr:col>3</xdr:col>
      <xdr:colOff>1552575</xdr:colOff>
      <xdr:row>267</xdr:row>
      <xdr:rowOff>1266825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268</xdr:row>
      <xdr:rowOff>28575</xdr:rowOff>
    </xdr:from>
    <xdr:to>
      <xdr:col>3</xdr:col>
      <xdr:colOff>1552575</xdr:colOff>
      <xdr:row>268</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28575</xdr:rowOff>
    </xdr:from>
    <xdr:to>
      <xdr:col>3</xdr:col>
      <xdr:colOff>1552575</xdr:colOff>
      <xdr:row>269</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28575</xdr:rowOff>
    </xdr:from>
    <xdr:to>
      <xdr:col>3</xdr:col>
      <xdr:colOff>1552575</xdr:colOff>
      <xdr:row>270</xdr:row>
      <xdr:rowOff>1266825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271</xdr:row>
      <xdr:rowOff>28575</xdr:rowOff>
    </xdr:from>
    <xdr:to>
      <xdr:col>3</xdr:col>
      <xdr:colOff>1552575</xdr:colOff>
      <xdr:row>271</xdr:row>
      <xdr:rowOff>1266825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272</xdr:row>
      <xdr:rowOff>28575</xdr:rowOff>
    </xdr:from>
    <xdr:to>
      <xdr:col>3</xdr:col>
      <xdr:colOff>1552575</xdr:colOff>
      <xdr:row>272</xdr:row>
      <xdr:rowOff>1266825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273</xdr:row>
      <xdr:rowOff>28575</xdr:rowOff>
    </xdr:from>
    <xdr:to>
      <xdr:col>3</xdr:col>
      <xdr:colOff>1552575</xdr:colOff>
      <xdr:row>273</xdr:row>
      <xdr:rowOff>1266825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274</xdr:row>
      <xdr:rowOff>38100</xdr:rowOff>
    </xdr:from>
    <xdr:to>
      <xdr:col>3</xdr:col>
      <xdr:colOff>1552575</xdr:colOff>
      <xdr:row>275</xdr:row>
      <xdr:rowOff>638175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276</xdr:row>
      <xdr:rowOff>28575</xdr:rowOff>
    </xdr:from>
    <xdr:to>
      <xdr:col>3</xdr:col>
      <xdr:colOff>1552575</xdr:colOff>
      <xdr:row>276</xdr:row>
      <xdr:rowOff>1266825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28575</xdr:rowOff>
    </xdr:from>
    <xdr:to>
      <xdr:col>3</xdr:col>
      <xdr:colOff>1552575</xdr:colOff>
      <xdr:row>277</xdr:row>
      <xdr:rowOff>1266825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278</xdr:row>
      <xdr:rowOff>38100</xdr:rowOff>
    </xdr:from>
    <xdr:to>
      <xdr:col>3</xdr:col>
      <xdr:colOff>1552575</xdr:colOff>
      <xdr:row>279</xdr:row>
      <xdr:rowOff>638175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280</xdr:row>
      <xdr:rowOff>28575</xdr:rowOff>
    </xdr:from>
    <xdr:to>
      <xdr:col>3</xdr:col>
      <xdr:colOff>1552575</xdr:colOff>
      <xdr:row>283</xdr:row>
      <xdr:rowOff>209550</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284</xdr:row>
      <xdr:rowOff>38100</xdr:rowOff>
    </xdr:from>
    <xdr:to>
      <xdr:col>3</xdr:col>
      <xdr:colOff>1552575</xdr:colOff>
      <xdr:row>285</xdr:row>
      <xdr:rowOff>638175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286</xdr:row>
      <xdr:rowOff>28575</xdr:rowOff>
    </xdr:from>
    <xdr:to>
      <xdr:col>3</xdr:col>
      <xdr:colOff>1552575</xdr:colOff>
      <xdr:row>289</xdr:row>
      <xdr:rowOff>209550</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290</xdr:row>
      <xdr:rowOff>28575</xdr:rowOff>
    </xdr:from>
    <xdr:to>
      <xdr:col>3</xdr:col>
      <xdr:colOff>1552575</xdr:colOff>
      <xdr:row>293</xdr:row>
      <xdr:rowOff>209550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28575</xdr:rowOff>
    </xdr:from>
    <xdr:to>
      <xdr:col>3</xdr:col>
      <xdr:colOff>1552575</xdr:colOff>
      <xdr:row>298</xdr:row>
      <xdr:rowOff>333375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299</xdr:row>
      <xdr:rowOff>28575</xdr:rowOff>
    </xdr:from>
    <xdr:to>
      <xdr:col>3</xdr:col>
      <xdr:colOff>1552575</xdr:colOff>
      <xdr:row>301</xdr:row>
      <xdr:rowOff>419100</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302</xdr:row>
      <xdr:rowOff>1266825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28575</xdr:rowOff>
    </xdr:from>
    <xdr:to>
      <xdr:col>3</xdr:col>
      <xdr:colOff>1552575</xdr:colOff>
      <xdr:row>303</xdr:row>
      <xdr:rowOff>1266825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304</xdr:row>
      <xdr:rowOff>28575</xdr:rowOff>
    </xdr:from>
    <xdr:to>
      <xdr:col>3</xdr:col>
      <xdr:colOff>1552575</xdr:colOff>
      <xdr:row>304</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305</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28575</xdr:rowOff>
    </xdr:from>
    <xdr:to>
      <xdr:col>3</xdr:col>
      <xdr:colOff>1552575</xdr:colOff>
      <xdr:row>312</xdr:row>
      <xdr:rowOff>171450</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313</xdr:row>
      <xdr:rowOff>28575</xdr:rowOff>
    </xdr:from>
    <xdr:to>
      <xdr:col>3</xdr:col>
      <xdr:colOff>1552575</xdr:colOff>
      <xdr:row>319</xdr:row>
      <xdr:rowOff>171450</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320</xdr:row>
      <xdr:rowOff>28575</xdr:rowOff>
    </xdr:from>
    <xdr:to>
      <xdr:col>3</xdr:col>
      <xdr:colOff>1552575</xdr:colOff>
      <xdr:row>326</xdr:row>
      <xdr:rowOff>171450</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327</xdr:row>
      <xdr:rowOff>28575</xdr:rowOff>
    </xdr:from>
    <xdr:to>
      <xdr:col>3</xdr:col>
      <xdr:colOff>1552575</xdr:colOff>
      <xdr:row>331</xdr:row>
      <xdr:rowOff>333375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332</xdr:row>
      <xdr:rowOff>28575</xdr:rowOff>
    </xdr:from>
    <xdr:to>
      <xdr:col>3</xdr:col>
      <xdr:colOff>1552575</xdr:colOff>
      <xdr:row>336</xdr:row>
      <xdr:rowOff>333375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28575</xdr:rowOff>
    </xdr:from>
    <xdr:to>
      <xdr:col>3</xdr:col>
      <xdr:colOff>1552575</xdr:colOff>
      <xdr:row>340</xdr:row>
      <xdr:rowOff>209550</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341</xdr:row>
      <xdr:rowOff>28575</xdr:rowOff>
    </xdr:from>
    <xdr:to>
      <xdr:col>3</xdr:col>
      <xdr:colOff>1552575</xdr:colOff>
      <xdr:row>349</xdr:row>
      <xdr:rowOff>133350</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28575</xdr:rowOff>
    </xdr:from>
    <xdr:to>
      <xdr:col>3</xdr:col>
      <xdr:colOff>1552575</xdr:colOff>
      <xdr:row>354</xdr:row>
      <xdr:rowOff>333375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355</xdr:row>
      <xdr:rowOff>28575</xdr:rowOff>
    </xdr:from>
    <xdr:to>
      <xdr:col>3</xdr:col>
      <xdr:colOff>1552575</xdr:colOff>
      <xdr:row>355</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356</xdr:row>
      <xdr:rowOff>28575</xdr:rowOff>
    </xdr:from>
    <xdr:to>
      <xdr:col>3</xdr:col>
      <xdr:colOff>1552575</xdr:colOff>
      <xdr:row>356</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357</xdr:row>
      <xdr:rowOff>38100</xdr:rowOff>
    </xdr:from>
    <xdr:to>
      <xdr:col>3</xdr:col>
      <xdr:colOff>1552575</xdr:colOff>
      <xdr:row>358</xdr:row>
      <xdr:rowOff>638175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359</xdr:row>
      <xdr:rowOff>38100</xdr:rowOff>
    </xdr:from>
    <xdr:to>
      <xdr:col>3</xdr:col>
      <xdr:colOff>1552575</xdr:colOff>
      <xdr:row>360</xdr:row>
      <xdr:rowOff>638175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361</xdr:row>
      <xdr:rowOff>28575</xdr:rowOff>
    </xdr:from>
    <xdr:to>
      <xdr:col>3</xdr:col>
      <xdr:colOff>1552575</xdr:colOff>
      <xdr:row>365</xdr:row>
      <xdr:rowOff>333375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366</xdr:row>
      <xdr:rowOff>28575</xdr:rowOff>
    </xdr:from>
    <xdr:to>
      <xdr:col>3</xdr:col>
      <xdr:colOff>1552575</xdr:colOff>
      <xdr:row>370</xdr:row>
      <xdr:rowOff>333375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371</xdr:row>
      <xdr:rowOff>28575</xdr:rowOff>
    </xdr:from>
    <xdr:to>
      <xdr:col>3</xdr:col>
      <xdr:colOff>1552575</xdr:colOff>
      <xdr:row>373</xdr:row>
      <xdr:rowOff>419100</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374</xdr:row>
      <xdr:rowOff>28575</xdr:rowOff>
    </xdr:from>
    <xdr:to>
      <xdr:col>3</xdr:col>
      <xdr:colOff>1552575</xdr:colOff>
      <xdr:row>374</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375</xdr:row>
      <xdr:rowOff>28575</xdr:rowOff>
    </xdr:from>
    <xdr:to>
      <xdr:col>3</xdr:col>
      <xdr:colOff>1552575</xdr:colOff>
      <xdr:row>375</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376</xdr:row>
      <xdr:rowOff>28575</xdr:rowOff>
    </xdr:from>
    <xdr:to>
      <xdr:col>3</xdr:col>
      <xdr:colOff>1552575</xdr:colOff>
      <xdr:row>379</xdr:row>
      <xdr:rowOff>209550</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28575</xdr:rowOff>
    </xdr:from>
    <xdr:to>
      <xdr:col>3</xdr:col>
      <xdr:colOff>1552575</xdr:colOff>
      <xdr:row>383</xdr:row>
      <xdr:rowOff>209550</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28575</xdr:rowOff>
    </xdr:from>
    <xdr:to>
      <xdr:col>3</xdr:col>
      <xdr:colOff>1552575</xdr:colOff>
      <xdr:row>386</xdr:row>
      <xdr:rowOff>419100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387</xdr:row>
      <xdr:rowOff>28575</xdr:rowOff>
    </xdr:from>
    <xdr:to>
      <xdr:col>3</xdr:col>
      <xdr:colOff>1552575</xdr:colOff>
      <xdr:row>387</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388</xdr:row>
      <xdr:rowOff>28575</xdr:rowOff>
    </xdr:from>
    <xdr:to>
      <xdr:col>3</xdr:col>
      <xdr:colOff>1552575</xdr:colOff>
      <xdr:row>396</xdr:row>
      <xdr:rowOff>133350</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397</xdr:row>
      <xdr:rowOff>28575</xdr:rowOff>
    </xdr:from>
    <xdr:to>
      <xdr:col>3</xdr:col>
      <xdr:colOff>1552575</xdr:colOff>
      <xdr:row>397</xdr:row>
      <xdr:rowOff>1266825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398</xdr:row>
      <xdr:rowOff>28575</xdr:rowOff>
    </xdr:from>
    <xdr:to>
      <xdr:col>3</xdr:col>
      <xdr:colOff>1552575</xdr:colOff>
      <xdr:row>406</xdr:row>
      <xdr:rowOff>133350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408</xdr:row>
      <xdr:rowOff>28575</xdr:rowOff>
    </xdr:from>
    <xdr:to>
      <xdr:col>3</xdr:col>
      <xdr:colOff>1552575</xdr:colOff>
      <xdr:row>410</xdr:row>
      <xdr:rowOff>419100</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411</xdr:row>
      <xdr:rowOff>28575</xdr:rowOff>
    </xdr:from>
    <xdr:to>
      <xdr:col>3</xdr:col>
      <xdr:colOff>1552575</xdr:colOff>
      <xdr:row>419</xdr:row>
      <xdr:rowOff>133350</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421</xdr:row>
      <xdr:rowOff>28575</xdr:rowOff>
    </xdr:from>
    <xdr:to>
      <xdr:col>3</xdr:col>
      <xdr:colOff>1552575</xdr:colOff>
      <xdr:row>425</xdr:row>
      <xdr:rowOff>333375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28575</xdr:rowOff>
    </xdr:from>
    <xdr:to>
      <xdr:col>3</xdr:col>
      <xdr:colOff>1552575</xdr:colOff>
      <xdr:row>428</xdr:row>
      <xdr:rowOff>419100</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429</xdr:row>
      <xdr:rowOff>28575</xdr:rowOff>
    </xdr:from>
    <xdr:to>
      <xdr:col>3</xdr:col>
      <xdr:colOff>1552575</xdr:colOff>
      <xdr:row>436</xdr:row>
      <xdr:rowOff>152400</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437</xdr:row>
      <xdr:rowOff>1266825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438</xdr:row>
      <xdr:rowOff>28575</xdr:rowOff>
    </xdr:from>
    <xdr:to>
      <xdr:col>3</xdr:col>
      <xdr:colOff>1552575</xdr:colOff>
      <xdr:row>438</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439</xdr:row>
      <xdr:rowOff>28575</xdr:rowOff>
    </xdr:from>
    <xdr:to>
      <xdr:col>3</xdr:col>
      <xdr:colOff>1552575</xdr:colOff>
      <xdr:row>439</xdr:row>
      <xdr:rowOff>1266825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440</xdr:row>
      <xdr:rowOff>38100</xdr:rowOff>
    </xdr:from>
    <xdr:to>
      <xdr:col>3</xdr:col>
      <xdr:colOff>1552575</xdr:colOff>
      <xdr:row>441</xdr:row>
      <xdr:rowOff>638175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442</xdr:row>
      <xdr:rowOff>38100</xdr:rowOff>
    </xdr:from>
    <xdr:to>
      <xdr:col>3</xdr:col>
      <xdr:colOff>1552575</xdr:colOff>
      <xdr:row>443</xdr:row>
      <xdr:rowOff>638175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444</xdr:row>
      <xdr:rowOff>28575</xdr:rowOff>
    </xdr:from>
    <xdr:to>
      <xdr:col>3</xdr:col>
      <xdr:colOff>1552575</xdr:colOff>
      <xdr:row>444</xdr:row>
      <xdr:rowOff>1266825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28575</xdr:rowOff>
    </xdr:from>
    <xdr:to>
      <xdr:col>3</xdr:col>
      <xdr:colOff>1552575</xdr:colOff>
      <xdr:row>445</xdr:row>
      <xdr:rowOff>1266825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446</xdr:row>
      <xdr:rowOff>28575</xdr:rowOff>
    </xdr:from>
    <xdr:to>
      <xdr:col>3</xdr:col>
      <xdr:colOff>1552575</xdr:colOff>
      <xdr:row>446</xdr:row>
      <xdr:rowOff>1266825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447</xdr:row>
      <xdr:rowOff>38100</xdr:rowOff>
    </xdr:from>
    <xdr:to>
      <xdr:col>3</xdr:col>
      <xdr:colOff>1552575</xdr:colOff>
      <xdr:row>448</xdr:row>
      <xdr:rowOff>638175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449</xdr:row>
      <xdr:rowOff>28575</xdr:rowOff>
    </xdr:from>
    <xdr:to>
      <xdr:col>3</xdr:col>
      <xdr:colOff>1552575</xdr:colOff>
      <xdr:row>449</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450</xdr:row>
      <xdr:rowOff>28575</xdr:rowOff>
    </xdr:from>
    <xdr:to>
      <xdr:col>3</xdr:col>
      <xdr:colOff>1552575</xdr:colOff>
      <xdr:row>450</xdr:row>
      <xdr:rowOff>1266825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451</xdr:row>
      <xdr:rowOff>38100</xdr:rowOff>
    </xdr:from>
    <xdr:to>
      <xdr:col>3</xdr:col>
      <xdr:colOff>1552575</xdr:colOff>
      <xdr:row>452</xdr:row>
      <xdr:rowOff>638175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453</xdr:row>
      <xdr:rowOff>28575</xdr:rowOff>
    </xdr:from>
    <xdr:to>
      <xdr:col>3</xdr:col>
      <xdr:colOff>1552575</xdr:colOff>
      <xdr:row>455</xdr:row>
      <xdr:rowOff>419100</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456</xdr:row>
      <xdr:rowOff>28575</xdr:rowOff>
    </xdr:from>
    <xdr:to>
      <xdr:col>3</xdr:col>
      <xdr:colOff>1552575</xdr:colOff>
      <xdr:row>458</xdr:row>
      <xdr:rowOff>419100</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459</xdr:row>
      <xdr:rowOff>28575</xdr:rowOff>
    </xdr:from>
    <xdr:to>
      <xdr:col>3</xdr:col>
      <xdr:colOff>1552575</xdr:colOff>
      <xdr:row>459</xdr:row>
      <xdr:rowOff>1266825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460</xdr:row>
      <xdr:rowOff>28575</xdr:rowOff>
    </xdr:from>
    <xdr:to>
      <xdr:col>3</xdr:col>
      <xdr:colOff>1552575</xdr:colOff>
      <xdr:row>460</xdr:row>
      <xdr:rowOff>1266825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461</xdr:row>
      <xdr:rowOff>38100</xdr:rowOff>
    </xdr:from>
    <xdr:to>
      <xdr:col>3</xdr:col>
      <xdr:colOff>1552575</xdr:colOff>
      <xdr:row>462</xdr:row>
      <xdr:rowOff>638175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463</xdr:row>
      <xdr:rowOff>38100</xdr:rowOff>
    </xdr:from>
    <xdr:to>
      <xdr:col>3</xdr:col>
      <xdr:colOff>1552575</xdr:colOff>
      <xdr:row>464</xdr:row>
      <xdr:rowOff>638175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465</xdr:row>
      <xdr:rowOff>38100</xdr:rowOff>
    </xdr:from>
    <xdr:to>
      <xdr:col>3</xdr:col>
      <xdr:colOff>1552575</xdr:colOff>
      <xdr:row>466</xdr:row>
      <xdr:rowOff>638175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467</xdr:row>
      <xdr:rowOff>38100</xdr:rowOff>
    </xdr:from>
    <xdr:to>
      <xdr:col>3</xdr:col>
      <xdr:colOff>1552575</xdr:colOff>
      <xdr:row>468</xdr:row>
      <xdr:rowOff>638175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469</xdr:row>
      <xdr:rowOff>28575</xdr:rowOff>
    </xdr:from>
    <xdr:to>
      <xdr:col>3</xdr:col>
      <xdr:colOff>1552575</xdr:colOff>
      <xdr:row>471</xdr:row>
      <xdr:rowOff>419100</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472</xdr:row>
      <xdr:rowOff>28575</xdr:rowOff>
    </xdr:from>
    <xdr:to>
      <xdr:col>3</xdr:col>
      <xdr:colOff>1552575</xdr:colOff>
      <xdr:row>472</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473</xdr:row>
      <xdr:rowOff>28575</xdr:rowOff>
    </xdr:from>
    <xdr:to>
      <xdr:col>3</xdr:col>
      <xdr:colOff>1552575</xdr:colOff>
      <xdr:row>473</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474</xdr:row>
      <xdr:rowOff>28575</xdr:rowOff>
    </xdr:from>
    <xdr:to>
      <xdr:col>3</xdr:col>
      <xdr:colOff>1552575</xdr:colOff>
      <xdr:row>474</xdr:row>
      <xdr:rowOff>1266825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475</xdr:row>
      <xdr:rowOff>28575</xdr:rowOff>
    </xdr:from>
    <xdr:to>
      <xdr:col>3</xdr:col>
      <xdr:colOff>1552575</xdr:colOff>
      <xdr:row>475</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476</xdr:row>
      <xdr:rowOff>28575</xdr:rowOff>
    </xdr:from>
    <xdr:to>
      <xdr:col>3</xdr:col>
      <xdr:colOff>1552575</xdr:colOff>
      <xdr:row>476</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477</xdr:row>
      <xdr:rowOff>28575</xdr:rowOff>
    </xdr:from>
    <xdr:to>
      <xdr:col>3</xdr:col>
      <xdr:colOff>1552575</xdr:colOff>
      <xdr:row>479</xdr:row>
      <xdr:rowOff>419100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480</xdr:row>
      <xdr:rowOff>28575</xdr:rowOff>
    </xdr:from>
    <xdr:to>
      <xdr:col>3</xdr:col>
      <xdr:colOff>1552575</xdr:colOff>
      <xdr:row>482</xdr:row>
      <xdr:rowOff>419100</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483</xdr:row>
      <xdr:rowOff>28575</xdr:rowOff>
    </xdr:from>
    <xdr:to>
      <xdr:col>3</xdr:col>
      <xdr:colOff>1552575</xdr:colOff>
      <xdr:row>485</xdr:row>
      <xdr:rowOff>419100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486</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487</xdr:row>
      <xdr:rowOff>28575</xdr:rowOff>
    </xdr:from>
    <xdr:to>
      <xdr:col>3</xdr:col>
      <xdr:colOff>1552575</xdr:colOff>
      <xdr:row>487</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488</xdr:row>
      <xdr:rowOff>28575</xdr:rowOff>
    </xdr:from>
    <xdr:to>
      <xdr:col>3</xdr:col>
      <xdr:colOff>1552575</xdr:colOff>
      <xdr:row>488</xdr:row>
      <xdr:rowOff>1266825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489</xdr:row>
      <xdr:rowOff>28575</xdr:rowOff>
    </xdr:from>
    <xdr:to>
      <xdr:col>3</xdr:col>
      <xdr:colOff>1552575</xdr:colOff>
      <xdr:row>489</xdr:row>
      <xdr:rowOff>1266825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490</xdr:row>
      <xdr:rowOff>28575</xdr:rowOff>
    </xdr:from>
    <xdr:to>
      <xdr:col>3</xdr:col>
      <xdr:colOff>1552575</xdr:colOff>
      <xdr:row>490</xdr:row>
      <xdr:rowOff>1266825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491</xdr:row>
      <xdr:rowOff>28575</xdr:rowOff>
    </xdr:from>
    <xdr:to>
      <xdr:col>3</xdr:col>
      <xdr:colOff>1552575</xdr:colOff>
      <xdr:row>491</xdr:row>
      <xdr:rowOff>1266825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492</xdr:row>
      <xdr:rowOff>38100</xdr:rowOff>
    </xdr:from>
    <xdr:to>
      <xdr:col>3</xdr:col>
      <xdr:colOff>1552575</xdr:colOff>
      <xdr:row>493</xdr:row>
      <xdr:rowOff>638175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494</xdr:row>
      <xdr:rowOff>28575</xdr:rowOff>
    </xdr:from>
    <xdr:to>
      <xdr:col>3</xdr:col>
      <xdr:colOff>1552575</xdr:colOff>
      <xdr:row>494</xdr:row>
      <xdr:rowOff>1266825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495</xdr:row>
      <xdr:rowOff>28575</xdr:rowOff>
    </xdr:from>
    <xdr:to>
      <xdr:col>3</xdr:col>
      <xdr:colOff>1552575</xdr:colOff>
      <xdr:row>497</xdr:row>
      <xdr:rowOff>419100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498</xdr:row>
      <xdr:rowOff>28575</xdr:rowOff>
    </xdr:from>
    <xdr:to>
      <xdr:col>3</xdr:col>
      <xdr:colOff>1552575</xdr:colOff>
      <xdr:row>500</xdr:row>
      <xdr:rowOff>419100</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501</xdr:row>
      <xdr:rowOff>38100</xdr:rowOff>
    </xdr:from>
    <xdr:to>
      <xdr:col>3</xdr:col>
      <xdr:colOff>1552575</xdr:colOff>
      <xdr:row>502</xdr:row>
      <xdr:rowOff>638175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503</xdr:row>
      <xdr:rowOff>28575</xdr:rowOff>
    </xdr:from>
    <xdr:to>
      <xdr:col>3</xdr:col>
      <xdr:colOff>1552575</xdr:colOff>
      <xdr:row>503</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504</xdr:row>
      <xdr:rowOff>38100</xdr:rowOff>
    </xdr:from>
    <xdr:to>
      <xdr:col>3</xdr:col>
      <xdr:colOff>1552575</xdr:colOff>
      <xdr:row>505</xdr:row>
      <xdr:rowOff>638175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506</xdr:row>
      <xdr:rowOff>28575</xdr:rowOff>
    </xdr:from>
    <xdr:to>
      <xdr:col>3</xdr:col>
      <xdr:colOff>1552575</xdr:colOff>
      <xdr:row>506</xdr:row>
      <xdr:rowOff>1266825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507</xdr:row>
      <xdr:rowOff>28575</xdr:rowOff>
    </xdr:from>
    <xdr:to>
      <xdr:col>3</xdr:col>
      <xdr:colOff>1552575</xdr:colOff>
      <xdr:row>507</xdr:row>
      <xdr:rowOff>1266825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508</xdr:row>
      <xdr:rowOff>28575</xdr:rowOff>
    </xdr:from>
    <xdr:to>
      <xdr:col>3</xdr:col>
      <xdr:colOff>1552575</xdr:colOff>
      <xdr:row>508</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509</xdr:row>
      <xdr:rowOff>28575</xdr:rowOff>
    </xdr:from>
    <xdr:to>
      <xdr:col>3</xdr:col>
      <xdr:colOff>1552575</xdr:colOff>
      <xdr:row>509</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510</xdr:row>
      <xdr:rowOff>28575</xdr:rowOff>
    </xdr:from>
    <xdr:to>
      <xdr:col>3</xdr:col>
      <xdr:colOff>1552575</xdr:colOff>
      <xdr:row>510</xdr:row>
      <xdr:rowOff>1266825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511</xdr:row>
      <xdr:rowOff>28575</xdr:rowOff>
    </xdr:from>
    <xdr:to>
      <xdr:col>3</xdr:col>
      <xdr:colOff>1552575</xdr:colOff>
      <xdr:row>511</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512</xdr:row>
      <xdr:rowOff>28575</xdr:rowOff>
    </xdr:from>
    <xdr:to>
      <xdr:col>3</xdr:col>
      <xdr:colOff>1552575</xdr:colOff>
      <xdr:row>512</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513</xdr:row>
      <xdr:rowOff>28575</xdr:rowOff>
    </xdr:from>
    <xdr:to>
      <xdr:col>3</xdr:col>
      <xdr:colOff>1552575</xdr:colOff>
      <xdr:row>513</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514</xdr:row>
      <xdr:rowOff>28575</xdr:rowOff>
    </xdr:from>
    <xdr:to>
      <xdr:col>3</xdr:col>
      <xdr:colOff>1552575</xdr:colOff>
      <xdr:row>514</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515</xdr:row>
      <xdr:rowOff>28575</xdr:rowOff>
    </xdr:from>
    <xdr:to>
      <xdr:col>3</xdr:col>
      <xdr:colOff>1552575</xdr:colOff>
      <xdr:row>515</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28575</xdr:rowOff>
    </xdr:from>
    <xdr:to>
      <xdr:col>3</xdr:col>
      <xdr:colOff>1552575</xdr:colOff>
      <xdr:row>518</xdr:row>
      <xdr:rowOff>419100</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519</xdr:row>
      <xdr:rowOff>28575</xdr:rowOff>
    </xdr:from>
    <xdr:to>
      <xdr:col>3</xdr:col>
      <xdr:colOff>1552575</xdr:colOff>
      <xdr:row>519</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520</xdr:row>
      <xdr:rowOff>28575</xdr:rowOff>
    </xdr:from>
    <xdr:to>
      <xdr:col>3</xdr:col>
      <xdr:colOff>1552575</xdr:colOff>
      <xdr:row>520</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524</xdr:row>
      <xdr:rowOff>209550</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525</xdr:row>
      <xdr:rowOff>28575</xdr:rowOff>
    </xdr:from>
    <xdr:to>
      <xdr:col>3</xdr:col>
      <xdr:colOff>1552575</xdr:colOff>
      <xdr:row>525</xdr:row>
      <xdr:rowOff>1266825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38100</xdr:rowOff>
    </xdr:from>
    <xdr:to>
      <xdr:col>3</xdr:col>
      <xdr:colOff>1552575</xdr:colOff>
      <xdr:row>527</xdr:row>
      <xdr:rowOff>638175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28575</xdr:rowOff>
    </xdr:from>
    <xdr:to>
      <xdr:col>3</xdr:col>
      <xdr:colOff>1552575</xdr:colOff>
      <xdr:row>528</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28575</xdr:rowOff>
    </xdr:from>
    <xdr:to>
      <xdr:col>3</xdr:col>
      <xdr:colOff>1552575</xdr:colOff>
      <xdr:row>531</xdr:row>
      <xdr:rowOff>419100</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38100</xdr:rowOff>
    </xdr:from>
    <xdr:to>
      <xdr:col>3</xdr:col>
      <xdr:colOff>1552575</xdr:colOff>
      <xdr:row>533</xdr:row>
      <xdr:rowOff>638175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38100</xdr:rowOff>
    </xdr:from>
    <xdr:to>
      <xdr:col>3</xdr:col>
      <xdr:colOff>1552575</xdr:colOff>
      <xdr:row>535</xdr:row>
      <xdr:rowOff>638175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536</xdr:row>
      <xdr:rowOff>28575</xdr:rowOff>
    </xdr:from>
    <xdr:to>
      <xdr:col>3</xdr:col>
      <xdr:colOff>1552575</xdr:colOff>
      <xdr:row>536</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537</xdr:row>
      <xdr:rowOff>28575</xdr:rowOff>
    </xdr:from>
    <xdr:to>
      <xdr:col>3</xdr:col>
      <xdr:colOff>1552575</xdr:colOff>
      <xdr:row>537</xdr:row>
      <xdr:rowOff>1266825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538</xdr:row>
      <xdr:rowOff>38100</xdr:rowOff>
    </xdr:from>
    <xdr:to>
      <xdr:col>3</xdr:col>
      <xdr:colOff>1552575</xdr:colOff>
      <xdr:row>539</xdr:row>
      <xdr:rowOff>638175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540</xdr:row>
      <xdr:rowOff>28575</xdr:rowOff>
    </xdr:from>
    <xdr:to>
      <xdr:col>3</xdr:col>
      <xdr:colOff>1552575</xdr:colOff>
      <xdr:row>540</xdr:row>
      <xdr:rowOff>1266825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541</xdr:row>
      <xdr:rowOff>38100</xdr:rowOff>
    </xdr:from>
    <xdr:to>
      <xdr:col>3</xdr:col>
      <xdr:colOff>1552575</xdr:colOff>
      <xdr:row>542</xdr:row>
      <xdr:rowOff>638175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543</xdr:row>
      <xdr:rowOff>28575</xdr:rowOff>
    </xdr:from>
    <xdr:to>
      <xdr:col>3</xdr:col>
      <xdr:colOff>1552575</xdr:colOff>
      <xdr:row>545</xdr:row>
      <xdr:rowOff>419100</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546</xdr:row>
      <xdr:rowOff>28575</xdr:rowOff>
    </xdr:from>
    <xdr:to>
      <xdr:col>3</xdr:col>
      <xdr:colOff>1552575</xdr:colOff>
      <xdr:row>552</xdr:row>
      <xdr:rowOff>171450</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553</xdr:row>
      <xdr:rowOff>28575</xdr:rowOff>
    </xdr:from>
    <xdr:to>
      <xdr:col>3</xdr:col>
      <xdr:colOff>1552575</xdr:colOff>
      <xdr:row>557</xdr:row>
      <xdr:rowOff>333375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558</xdr:row>
      <xdr:rowOff>28575</xdr:rowOff>
    </xdr:from>
    <xdr:to>
      <xdr:col>3</xdr:col>
      <xdr:colOff>1552575</xdr:colOff>
      <xdr:row>562</xdr:row>
      <xdr:rowOff>333375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563</xdr:row>
      <xdr:rowOff>28575</xdr:rowOff>
    </xdr:from>
    <xdr:to>
      <xdr:col>3</xdr:col>
      <xdr:colOff>1552575</xdr:colOff>
      <xdr:row>566</xdr:row>
      <xdr:rowOff>209550</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567</xdr:row>
      <xdr:rowOff>28575</xdr:rowOff>
    </xdr:from>
    <xdr:to>
      <xdr:col>3</xdr:col>
      <xdr:colOff>1552575</xdr:colOff>
      <xdr:row>571</xdr:row>
      <xdr:rowOff>333375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572</xdr:row>
      <xdr:rowOff>28575</xdr:rowOff>
    </xdr:from>
    <xdr:to>
      <xdr:col>3</xdr:col>
      <xdr:colOff>1552575</xdr:colOff>
      <xdr:row>577</xdr:row>
      <xdr:rowOff>209550</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578</xdr:row>
      <xdr:rowOff>28575</xdr:rowOff>
    </xdr:from>
    <xdr:to>
      <xdr:col>3</xdr:col>
      <xdr:colOff>1552575</xdr:colOff>
      <xdr:row>581</xdr:row>
      <xdr:rowOff>209550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582</xdr:row>
      <xdr:rowOff>28575</xdr:rowOff>
    </xdr:from>
    <xdr:to>
      <xdr:col>3</xdr:col>
      <xdr:colOff>1552575</xdr:colOff>
      <xdr:row>588</xdr:row>
      <xdr:rowOff>171450</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589</xdr:row>
      <xdr:rowOff>28575</xdr:rowOff>
    </xdr:from>
    <xdr:to>
      <xdr:col>3</xdr:col>
      <xdr:colOff>1552575</xdr:colOff>
      <xdr:row>592</xdr:row>
      <xdr:rowOff>209550</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28575</xdr:rowOff>
    </xdr:from>
    <xdr:to>
      <xdr:col>3</xdr:col>
      <xdr:colOff>1552575</xdr:colOff>
      <xdr:row>597</xdr:row>
      <xdr:rowOff>333375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598</xdr:row>
      <xdr:rowOff>28575</xdr:rowOff>
    </xdr:from>
    <xdr:to>
      <xdr:col>3</xdr:col>
      <xdr:colOff>1552575</xdr:colOff>
      <xdr:row>606</xdr:row>
      <xdr:rowOff>133350</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608</xdr:row>
      <xdr:rowOff>28575</xdr:rowOff>
    </xdr:from>
    <xdr:to>
      <xdr:col>3</xdr:col>
      <xdr:colOff>1552575</xdr:colOff>
      <xdr:row>612</xdr:row>
      <xdr:rowOff>333375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28575</xdr:rowOff>
    </xdr:from>
    <xdr:to>
      <xdr:col>3</xdr:col>
      <xdr:colOff>1552575</xdr:colOff>
      <xdr:row>618</xdr:row>
      <xdr:rowOff>209550</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619</xdr:row>
      <xdr:rowOff>28575</xdr:rowOff>
    </xdr:from>
    <xdr:to>
      <xdr:col>3</xdr:col>
      <xdr:colOff>1552575</xdr:colOff>
      <xdr:row>625</xdr:row>
      <xdr:rowOff>171450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626</xdr:row>
      <xdr:rowOff>28575</xdr:rowOff>
    </xdr:from>
    <xdr:to>
      <xdr:col>3</xdr:col>
      <xdr:colOff>1552575</xdr:colOff>
      <xdr:row>629</xdr:row>
      <xdr:rowOff>209550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630</xdr:row>
      <xdr:rowOff>28575</xdr:rowOff>
    </xdr:from>
    <xdr:to>
      <xdr:col>3</xdr:col>
      <xdr:colOff>1552575</xdr:colOff>
      <xdr:row>633</xdr:row>
      <xdr:rowOff>209550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634</xdr:row>
      <xdr:rowOff>28575</xdr:rowOff>
    </xdr:from>
    <xdr:to>
      <xdr:col>3</xdr:col>
      <xdr:colOff>1552575</xdr:colOff>
      <xdr:row>634</xdr:row>
      <xdr:rowOff>1266825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28575</xdr:rowOff>
    </xdr:from>
    <xdr:to>
      <xdr:col>3</xdr:col>
      <xdr:colOff>1552575</xdr:colOff>
      <xdr:row>635</xdr:row>
      <xdr:rowOff>1266825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28575</xdr:rowOff>
    </xdr:from>
    <xdr:to>
      <xdr:col>3</xdr:col>
      <xdr:colOff>1552575</xdr:colOff>
      <xdr:row>636</xdr:row>
      <xdr:rowOff>1266825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637</xdr:row>
      <xdr:rowOff>1266825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638</xdr:row>
      <xdr:rowOff>28575</xdr:rowOff>
    </xdr:from>
    <xdr:to>
      <xdr:col>3</xdr:col>
      <xdr:colOff>1552575</xdr:colOff>
      <xdr:row>638</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639</xdr:row>
      <xdr:rowOff>38100</xdr:rowOff>
    </xdr:from>
    <xdr:to>
      <xdr:col>3</xdr:col>
      <xdr:colOff>1552575</xdr:colOff>
      <xdr:row>640</xdr:row>
      <xdr:rowOff>638175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641</xdr:row>
      <xdr:rowOff>28575</xdr:rowOff>
    </xdr:from>
    <xdr:to>
      <xdr:col>3</xdr:col>
      <xdr:colOff>1552575</xdr:colOff>
      <xdr:row>641</xdr:row>
      <xdr:rowOff>1266825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642</xdr:row>
      <xdr:rowOff>38100</xdr:rowOff>
    </xdr:from>
    <xdr:to>
      <xdr:col>3</xdr:col>
      <xdr:colOff>1552575</xdr:colOff>
      <xdr:row>643</xdr:row>
      <xdr:rowOff>638175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644</xdr:row>
      <xdr:rowOff>38100</xdr:rowOff>
    </xdr:from>
    <xdr:to>
      <xdr:col>3</xdr:col>
      <xdr:colOff>1552575</xdr:colOff>
      <xdr:row>645</xdr:row>
      <xdr:rowOff>638175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28575</xdr:rowOff>
    </xdr:from>
    <xdr:to>
      <xdr:col>3</xdr:col>
      <xdr:colOff>1552575</xdr:colOff>
      <xdr:row>646</xdr:row>
      <xdr:rowOff>1266825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647</xdr:row>
      <xdr:rowOff>28575</xdr:rowOff>
    </xdr:from>
    <xdr:to>
      <xdr:col>3</xdr:col>
      <xdr:colOff>1552575</xdr:colOff>
      <xdr:row>647</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28575</xdr:rowOff>
    </xdr:from>
    <xdr:to>
      <xdr:col>3</xdr:col>
      <xdr:colOff>1552575</xdr:colOff>
      <xdr:row>648</xdr:row>
      <xdr:rowOff>1266825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649</xdr:row>
      <xdr:rowOff>28575</xdr:rowOff>
    </xdr:from>
    <xdr:to>
      <xdr:col>3</xdr:col>
      <xdr:colOff>1552575</xdr:colOff>
      <xdr:row>649</xdr:row>
      <xdr:rowOff>1266825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650</xdr:row>
      <xdr:rowOff>28575</xdr:rowOff>
    </xdr:from>
    <xdr:to>
      <xdr:col>3</xdr:col>
      <xdr:colOff>1552575</xdr:colOff>
      <xdr:row>653</xdr:row>
      <xdr:rowOff>209550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654</xdr:row>
      <xdr:rowOff>28575</xdr:rowOff>
    </xdr:from>
    <xdr:to>
      <xdr:col>3</xdr:col>
      <xdr:colOff>1552575</xdr:colOff>
      <xdr:row>654</xdr:row>
      <xdr:rowOff>1266825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28575</xdr:rowOff>
    </xdr:from>
    <xdr:to>
      <xdr:col>3</xdr:col>
      <xdr:colOff>1552575</xdr:colOff>
      <xdr:row>655</xdr:row>
      <xdr:rowOff>1266825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38100</xdr:rowOff>
    </xdr:from>
    <xdr:to>
      <xdr:col>3</xdr:col>
      <xdr:colOff>1552575</xdr:colOff>
      <xdr:row>657</xdr:row>
      <xdr:rowOff>638175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658</xdr:row>
      <xdr:rowOff>38100</xdr:rowOff>
    </xdr:from>
    <xdr:to>
      <xdr:col>3</xdr:col>
      <xdr:colOff>1552575</xdr:colOff>
      <xdr:row>659</xdr:row>
      <xdr:rowOff>638175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28575</xdr:rowOff>
    </xdr:from>
    <xdr:to>
      <xdr:col>3</xdr:col>
      <xdr:colOff>1552575</xdr:colOff>
      <xdr:row>662</xdr:row>
      <xdr:rowOff>419100</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663</xdr:row>
      <xdr:rowOff>28575</xdr:rowOff>
    </xdr:from>
    <xdr:to>
      <xdr:col>3</xdr:col>
      <xdr:colOff>1552575</xdr:colOff>
      <xdr:row>665</xdr:row>
      <xdr:rowOff>419100</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666</xdr:row>
      <xdr:rowOff>28575</xdr:rowOff>
    </xdr:from>
    <xdr:to>
      <xdr:col>3</xdr:col>
      <xdr:colOff>1552575</xdr:colOff>
      <xdr:row>669</xdr:row>
      <xdr:rowOff>209550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670</xdr:row>
      <xdr:rowOff>38100</xdr:rowOff>
    </xdr:from>
    <xdr:to>
      <xdr:col>3</xdr:col>
      <xdr:colOff>1552575</xdr:colOff>
      <xdr:row>671</xdr:row>
      <xdr:rowOff>638175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672</xdr:row>
      <xdr:rowOff>38100</xdr:rowOff>
    </xdr:from>
    <xdr:to>
      <xdr:col>3</xdr:col>
      <xdr:colOff>1552575</xdr:colOff>
      <xdr:row>673</xdr:row>
      <xdr:rowOff>638175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674</xdr:row>
      <xdr:rowOff>28575</xdr:rowOff>
    </xdr:from>
    <xdr:to>
      <xdr:col>3</xdr:col>
      <xdr:colOff>1552575</xdr:colOff>
      <xdr:row>678</xdr:row>
      <xdr:rowOff>333375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679</xdr:row>
      <xdr:rowOff>28575</xdr:rowOff>
    </xdr:from>
    <xdr:to>
      <xdr:col>3</xdr:col>
      <xdr:colOff>1552575</xdr:colOff>
      <xdr:row>681</xdr:row>
      <xdr:rowOff>419100</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682</xdr:row>
      <xdr:rowOff>28575</xdr:rowOff>
    </xdr:from>
    <xdr:to>
      <xdr:col>3</xdr:col>
      <xdr:colOff>1552575</xdr:colOff>
      <xdr:row>685</xdr:row>
      <xdr:rowOff>209550</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686</xdr:row>
      <xdr:rowOff>28575</xdr:rowOff>
    </xdr:from>
    <xdr:to>
      <xdr:col>3</xdr:col>
      <xdr:colOff>1552575</xdr:colOff>
      <xdr:row>690</xdr:row>
      <xdr:rowOff>333375</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691</xdr:row>
      <xdr:rowOff>28575</xdr:rowOff>
    </xdr:from>
    <xdr:to>
      <xdr:col>3</xdr:col>
      <xdr:colOff>1552575</xdr:colOff>
      <xdr:row>691</xdr:row>
      <xdr:rowOff>1266825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692</xdr:row>
      <xdr:rowOff>28575</xdr:rowOff>
    </xdr:from>
    <xdr:to>
      <xdr:col>3</xdr:col>
      <xdr:colOff>1552575</xdr:colOff>
      <xdr:row>695</xdr:row>
      <xdr:rowOff>209550</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28575</xdr:rowOff>
    </xdr:from>
    <xdr:to>
      <xdr:col>3</xdr:col>
      <xdr:colOff>1552575</xdr:colOff>
      <xdr:row>700</xdr:row>
      <xdr:rowOff>333375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701</xdr:row>
      <xdr:rowOff>28575</xdr:rowOff>
    </xdr:from>
    <xdr:to>
      <xdr:col>3</xdr:col>
      <xdr:colOff>1552575</xdr:colOff>
      <xdr:row>701</xdr:row>
      <xdr:rowOff>1266825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702</xdr:row>
      <xdr:rowOff>28575</xdr:rowOff>
    </xdr:from>
    <xdr:to>
      <xdr:col>3</xdr:col>
      <xdr:colOff>1552575</xdr:colOff>
      <xdr:row>702</xdr:row>
      <xdr:rowOff>1266825</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703</xdr:row>
      <xdr:rowOff>28575</xdr:rowOff>
    </xdr:from>
    <xdr:to>
      <xdr:col>3</xdr:col>
      <xdr:colOff>1552575</xdr:colOff>
      <xdr:row>705</xdr:row>
      <xdr:rowOff>419100</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706</xdr:row>
      <xdr:rowOff>28575</xdr:rowOff>
    </xdr:from>
    <xdr:to>
      <xdr:col>3</xdr:col>
      <xdr:colOff>1552575</xdr:colOff>
      <xdr:row>706</xdr:row>
      <xdr:rowOff>1266825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707</xdr:row>
      <xdr:rowOff>28575</xdr:rowOff>
    </xdr:from>
    <xdr:to>
      <xdr:col>3</xdr:col>
      <xdr:colOff>1552575</xdr:colOff>
      <xdr:row>707</xdr:row>
      <xdr:rowOff>1266825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708</xdr:row>
      <xdr:rowOff>38100</xdr:rowOff>
    </xdr:from>
    <xdr:to>
      <xdr:col>3</xdr:col>
      <xdr:colOff>1552575</xdr:colOff>
      <xdr:row>709</xdr:row>
      <xdr:rowOff>638175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710</xdr:row>
      <xdr:rowOff>28575</xdr:rowOff>
    </xdr:from>
    <xdr:to>
      <xdr:col>3</xdr:col>
      <xdr:colOff>1552575</xdr:colOff>
      <xdr:row>710</xdr:row>
      <xdr:rowOff>1266825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711</xdr:row>
      <xdr:rowOff>28575</xdr:rowOff>
    </xdr:from>
    <xdr:to>
      <xdr:col>3</xdr:col>
      <xdr:colOff>1552575</xdr:colOff>
      <xdr:row>711</xdr:row>
      <xdr:rowOff>1266825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712</xdr:row>
      <xdr:rowOff>28575</xdr:rowOff>
    </xdr:from>
    <xdr:to>
      <xdr:col>3</xdr:col>
      <xdr:colOff>1552575</xdr:colOff>
      <xdr:row>714</xdr:row>
      <xdr:rowOff>419100</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28575</xdr:rowOff>
    </xdr:from>
    <xdr:to>
      <xdr:col>3</xdr:col>
      <xdr:colOff>1552575</xdr:colOff>
      <xdr:row>715</xdr:row>
      <xdr:rowOff>1266825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716</xdr:row>
      <xdr:rowOff>28575</xdr:rowOff>
    </xdr:from>
    <xdr:to>
      <xdr:col>3</xdr:col>
      <xdr:colOff>1552575</xdr:colOff>
      <xdr:row>716</xdr:row>
      <xdr:rowOff>1266825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717</xdr:row>
      <xdr:rowOff>28575</xdr:rowOff>
    </xdr:from>
    <xdr:to>
      <xdr:col>3</xdr:col>
      <xdr:colOff>1552575</xdr:colOff>
      <xdr:row>720</xdr:row>
      <xdr:rowOff>209550</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721</xdr:row>
      <xdr:rowOff>28575</xdr:rowOff>
    </xdr:from>
    <xdr:to>
      <xdr:col>3</xdr:col>
      <xdr:colOff>1552575</xdr:colOff>
      <xdr:row>725</xdr:row>
      <xdr:rowOff>333375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726</xdr:row>
      <xdr:rowOff>28575</xdr:rowOff>
    </xdr:from>
    <xdr:to>
      <xdr:col>3</xdr:col>
      <xdr:colOff>1552575</xdr:colOff>
      <xdr:row>730</xdr:row>
      <xdr:rowOff>333375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28575</xdr:rowOff>
    </xdr:from>
    <xdr:to>
      <xdr:col>3</xdr:col>
      <xdr:colOff>1552575</xdr:colOff>
      <xdr:row>735</xdr:row>
      <xdr:rowOff>333375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736</xdr:row>
      <xdr:rowOff>28575</xdr:rowOff>
    </xdr:from>
    <xdr:to>
      <xdr:col>3</xdr:col>
      <xdr:colOff>1552575</xdr:colOff>
      <xdr:row>740</xdr:row>
      <xdr:rowOff>333375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741</xdr:row>
      <xdr:rowOff>28575</xdr:rowOff>
    </xdr:from>
    <xdr:to>
      <xdr:col>3</xdr:col>
      <xdr:colOff>1552575</xdr:colOff>
      <xdr:row>744</xdr:row>
      <xdr:rowOff>209550</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745</xdr:row>
      <xdr:rowOff>28575</xdr:rowOff>
    </xdr:from>
    <xdr:to>
      <xdr:col>3</xdr:col>
      <xdr:colOff>1552575</xdr:colOff>
      <xdr:row>748</xdr:row>
      <xdr:rowOff>209550</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749</xdr:row>
      <xdr:rowOff>28575</xdr:rowOff>
    </xdr:from>
    <xdr:to>
      <xdr:col>3</xdr:col>
      <xdr:colOff>1552575</xdr:colOff>
      <xdr:row>752</xdr:row>
      <xdr:rowOff>209550</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753</xdr:row>
      <xdr:rowOff>28575</xdr:rowOff>
    </xdr:from>
    <xdr:to>
      <xdr:col>3</xdr:col>
      <xdr:colOff>1552575</xdr:colOff>
      <xdr:row>753</xdr:row>
      <xdr:rowOff>1266825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754</xdr:row>
      <xdr:rowOff>28575</xdr:rowOff>
    </xdr:from>
    <xdr:to>
      <xdr:col>3</xdr:col>
      <xdr:colOff>1552575</xdr:colOff>
      <xdr:row>754</xdr:row>
      <xdr:rowOff>1266825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755</xdr:row>
      <xdr:rowOff>38100</xdr:rowOff>
    </xdr:from>
    <xdr:to>
      <xdr:col>3</xdr:col>
      <xdr:colOff>1552575</xdr:colOff>
      <xdr:row>756</xdr:row>
      <xdr:rowOff>638175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757</xdr:row>
      <xdr:rowOff>28575</xdr:rowOff>
    </xdr:from>
    <xdr:to>
      <xdr:col>3</xdr:col>
      <xdr:colOff>1552575</xdr:colOff>
      <xdr:row>757</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758</xdr:row>
      <xdr:rowOff>38100</xdr:rowOff>
    </xdr:from>
    <xdr:to>
      <xdr:col>3</xdr:col>
      <xdr:colOff>1552575</xdr:colOff>
      <xdr:row>759</xdr:row>
      <xdr:rowOff>638175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760</xdr:row>
      <xdr:rowOff>28575</xdr:rowOff>
    </xdr:from>
    <xdr:to>
      <xdr:col>3</xdr:col>
      <xdr:colOff>1552575</xdr:colOff>
      <xdr:row>764</xdr:row>
      <xdr:rowOff>333375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765</xdr:row>
      <xdr:rowOff>28575</xdr:rowOff>
    </xdr:from>
    <xdr:to>
      <xdr:col>3</xdr:col>
      <xdr:colOff>1552575</xdr:colOff>
      <xdr:row>767</xdr:row>
      <xdr:rowOff>419100</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768</xdr:row>
      <xdr:rowOff>28575</xdr:rowOff>
    </xdr:from>
    <xdr:to>
      <xdr:col>3</xdr:col>
      <xdr:colOff>1552575</xdr:colOff>
      <xdr:row>768</xdr:row>
      <xdr:rowOff>1266825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769</xdr:row>
      <xdr:rowOff>28575</xdr:rowOff>
    </xdr:from>
    <xdr:to>
      <xdr:col>3</xdr:col>
      <xdr:colOff>1552575</xdr:colOff>
      <xdr:row>773</xdr:row>
      <xdr:rowOff>333375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774</xdr:row>
      <xdr:rowOff>28575</xdr:rowOff>
    </xdr:from>
    <xdr:to>
      <xdr:col>3</xdr:col>
      <xdr:colOff>1552575</xdr:colOff>
      <xdr:row>776</xdr:row>
      <xdr:rowOff>419100</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777</xdr:row>
      <xdr:rowOff>28575</xdr:rowOff>
    </xdr:from>
    <xdr:to>
      <xdr:col>3</xdr:col>
      <xdr:colOff>1552575</xdr:colOff>
      <xdr:row>781</xdr:row>
      <xdr:rowOff>333375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782</xdr:row>
      <xdr:rowOff>38100</xdr:rowOff>
    </xdr:from>
    <xdr:to>
      <xdr:col>3</xdr:col>
      <xdr:colOff>1552575</xdr:colOff>
      <xdr:row>783</xdr:row>
      <xdr:rowOff>638175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784</xdr:row>
      <xdr:rowOff>28575</xdr:rowOff>
    </xdr:from>
    <xdr:to>
      <xdr:col>3</xdr:col>
      <xdr:colOff>1552575</xdr:colOff>
      <xdr:row>784</xdr:row>
      <xdr:rowOff>1266825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785</xdr:row>
      <xdr:rowOff>28575</xdr:rowOff>
    </xdr:from>
    <xdr:to>
      <xdr:col>3</xdr:col>
      <xdr:colOff>1552575</xdr:colOff>
      <xdr:row>785</xdr:row>
      <xdr:rowOff>1266825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786</xdr:row>
      <xdr:rowOff>28575</xdr:rowOff>
    </xdr:from>
    <xdr:to>
      <xdr:col>3</xdr:col>
      <xdr:colOff>1552575</xdr:colOff>
      <xdr:row>786</xdr:row>
      <xdr:rowOff>1266825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787</xdr:row>
      <xdr:rowOff>28575</xdr:rowOff>
    </xdr:from>
    <xdr:to>
      <xdr:col>3</xdr:col>
      <xdr:colOff>1552575</xdr:colOff>
      <xdr:row>787</xdr:row>
      <xdr:rowOff>1266825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788</xdr:row>
      <xdr:rowOff>28575</xdr:rowOff>
    </xdr:from>
    <xdr:to>
      <xdr:col>3</xdr:col>
      <xdr:colOff>1552575</xdr:colOff>
      <xdr:row>788</xdr:row>
      <xdr:rowOff>1266825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789</xdr:row>
      <xdr:rowOff>28575</xdr:rowOff>
    </xdr:from>
    <xdr:to>
      <xdr:col>3</xdr:col>
      <xdr:colOff>1552575</xdr:colOff>
      <xdr:row>789</xdr:row>
      <xdr:rowOff>1266825</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790</xdr:row>
      <xdr:rowOff>28575</xdr:rowOff>
    </xdr:from>
    <xdr:to>
      <xdr:col>3</xdr:col>
      <xdr:colOff>1552575</xdr:colOff>
      <xdr:row>790</xdr:row>
      <xdr:rowOff>1266825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791</xdr:row>
      <xdr:rowOff>38100</xdr:rowOff>
    </xdr:from>
    <xdr:to>
      <xdr:col>3</xdr:col>
      <xdr:colOff>1552575</xdr:colOff>
      <xdr:row>792</xdr:row>
      <xdr:rowOff>638175</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793</xdr:row>
      <xdr:rowOff>38100</xdr:rowOff>
    </xdr:from>
    <xdr:to>
      <xdr:col>3</xdr:col>
      <xdr:colOff>1552575</xdr:colOff>
      <xdr:row>794</xdr:row>
      <xdr:rowOff>638175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795</xdr:row>
      <xdr:rowOff>28575</xdr:rowOff>
    </xdr:from>
    <xdr:to>
      <xdr:col>3</xdr:col>
      <xdr:colOff>1552575</xdr:colOff>
      <xdr:row>798</xdr:row>
      <xdr:rowOff>209550</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799</xdr:row>
      <xdr:rowOff>28575</xdr:rowOff>
    </xdr:from>
    <xdr:to>
      <xdr:col>3</xdr:col>
      <xdr:colOff>1552575</xdr:colOff>
      <xdr:row>801</xdr:row>
      <xdr:rowOff>419100</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802</xdr:row>
      <xdr:rowOff>28575</xdr:rowOff>
    </xdr:from>
    <xdr:to>
      <xdr:col>3</xdr:col>
      <xdr:colOff>1552575</xdr:colOff>
      <xdr:row>802</xdr:row>
      <xdr:rowOff>1266825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803</xdr:row>
      <xdr:rowOff>28575</xdr:rowOff>
    </xdr:from>
    <xdr:to>
      <xdr:col>3</xdr:col>
      <xdr:colOff>1552575</xdr:colOff>
      <xdr:row>807</xdr:row>
      <xdr:rowOff>333375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808</xdr:row>
      <xdr:rowOff>28575</xdr:rowOff>
    </xdr:from>
    <xdr:to>
      <xdr:col>3</xdr:col>
      <xdr:colOff>1552575</xdr:colOff>
      <xdr:row>808</xdr:row>
      <xdr:rowOff>1266825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809</xdr:row>
      <xdr:rowOff>28575</xdr:rowOff>
    </xdr:from>
    <xdr:to>
      <xdr:col>3</xdr:col>
      <xdr:colOff>1552575</xdr:colOff>
      <xdr:row>809</xdr:row>
      <xdr:rowOff>1266825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810</xdr:row>
      <xdr:rowOff>28575</xdr:rowOff>
    </xdr:from>
    <xdr:to>
      <xdr:col>3</xdr:col>
      <xdr:colOff>1552575</xdr:colOff>
      <xdr:row>810</xdr:row>
      <xdr:rowOff>1266825</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811</xdr:row>
      <xdr:rowOff>1266825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812</xdr:row>
      <xdr:rowOff>28575</xdr:rowOff>
    </xdr:from>
    <xdr:to>
      <xdr:col>3</xdr:col>
      <xdr:colOff>1552575</xdr:colOff>
      <xdr:row>812</xdr:row>
      <xdr:rowOff>1266825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813</xdr:row>
      <xdr:rowOff>38100</xdr:rowOff>
    </xdr:from>
    <xdr:to>
      <xdr:col>3</xdr:col>
      <xdr:colOff>1552575</xdr:colOff>
      <xdr:row>814</xdr:row>
      <xdr:rowOff>638175</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815</xdr:row>
      <xdr:rowOff>28575</xdr:rowOff>
    </xdr:from>
    <xdr:to>
      <xdr:col>3</xdr:col>
      <xdr:colOff>1552575</xdr:colOff>
      <xdr:row>817</xdr:row>
      <xdr:rowOff>419100</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818</xdr:row>
      <xdr:rowOff>28575</xdr:rowOff>
    </xdr:from>
    <xdr:to>
      <xdr:col>3</xdr:col>
      <xdr:colOff>1552575</xdr:colOff>
      <xdr:row>821</xdr:row>
      <xdr:rowOff>209550</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822</xdr:row>
      <xdr:rowOff>28575</xdr:rowOff>
    </xdr:from>
    <xdr:to>
      <xdr:col>3</xdr:col>
      <xdr:colOff>1552575</xdr:colOff>
      <xdr:row>825</xdr:row>
      <xdr:rowOff>209550</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826</xdr:row>
      <xdr:rowOff>28575</xdr:rowOff>
    </xdr:from>
    <xdr:to>
      <xdr:col>3</xdr:col>
      <xdr:colOff>1552575</xdr:colOff>
      <xdr:row>829</xdr:row>
      <xdr:rowOff>209550</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830</xdr:row>
      <xdr:rowOff>28575</xdr:rowOff>
    </xdr:from>
    <xdr:to>
      <xdr:col>3</xdr:col>
      <xdr:colOff>1552575</xdr:colOff>
      <xdr:row>834</xdr:row>
      <xdr:rowOff>333375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835</xdr:row>
      <xdr:rowOff>28575</xdr:rowOff>
    </xdr:from>
    <xdr:to>
      <xdr:col>3</xdr:col>
      <xdr:colOff>1552575</xdr:colOff>
      <xdr:row>837</xdr:row>
      <xdr:rowOff>419100</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838</xdr:row>
      <xdr:rowOff>28575</xdr:rowOff>
    </xdr:from>
    <xdr:to>
      <xdr:col>3</xdr:col>
      <xdr:colOff>1552575</xdr:colOff>
      <xdr:row>841</xdr:row>
      <xdr:rowOff>209550</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842</xdr:row>
      <xdr:rowOff>28575</xdr:rowOff>
    </xdr:from>
    <xdr:to>
      <xdr:col>3</xdr:col>
      <xdr:colOff>1552575</xdr:colOff>
      <xdr:row>844</xdr:row>
      <xdr:rowOff>419100</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845</xdr:row>
      <xdr:rowOff>28575</xdr:rowOff>
    </xdr:from>
    <xdr:to>
      <xdr:col>3</xdr:col>
      <xdr:colOff>1552575</xdr:colOff>
      <xdr:row>848</xdr:row>
      <xdr:rowOff>209550</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849</xdr:row>
      <xdr:rowOff>28575</xdr:rowOff>
    </xdr:from>
    <xdr:to>
      <xdr:col>3</xdr:col>
      <xdr:colOff>1552575</xdr:colOff>
      <xdr:row>853</xdr:row>
      <xdr:rowOff>333375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854</xdr:row>
      <xdr:rowOff>28575</xdr:rowOff>
    </xdr:from>
    <xdr:to>
      <xdr:col>3</xdr:col>
      <xdr:colOff>1552575</xdr:colOff>
      <xdr:row>858</xdr:row>
      <xdr:rowOff>333375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28575</xdr:rowOff>
    </xdr:from>
    <xdr:to>
      <xdr:col>3</xdr:col>
      <xdr:colOff>1552575</xdr:colOff>
      <xdr:row>862</xdr:row>
      <xdr:rowOff>209550</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863</xdr:row>
      <xdr:rowOff>28575</xdr:rowOff>
    </xdr:from>
    <xdr:to>
      <xdr:col>3</xdr:col>
      <xdr:colOff>1552575</xdr:colOff>
      <xdr:row>863</xdr:row>
      <xdr:rowOff>1266825</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864</xdr:row>
      <xdr:rowOff>28575</xdr:rowOff>
    </xdr:from>
    <xdr:to>
      <xdr:col>3</xdr:col>
      <xdr:colOff>1552575</xdr:colOff>
      <xdr:row>866</xdr:row>
      <xdr:rowOff>419100</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867</xdr:row>
      <xdr:rowOff>38100</xdr:rowOff>
    </xdr:from>
    <xdr:to>
      <xdr:col>3</xdr:col>
      <xdr:colOff>1552575</xdr:colOff>
      <xdr:row>868</xdr:row>
      <xdr:rowOff>638175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869</xdr:row>
      <xdr:rowOff>38100</xdr:rowOff>
    </xdr:from>
    <xdr:to>
      <xdr:col>3</xdr:col>
      <xdr:colOff>1552575</xdr:colOff>
      <xdr:row>870</xdr:row>
      <xdr:rowOff>638175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871</xdr:row>
      <xdr:rowOff>28575</xdr:rowOff>
    </xdr:from>
    <xdr:to>
      <xdr:col>3</xdr:col>
      <xdr:colOff>1552575</xdr:colOff>
      <xdr:row>874</xdr:row>
      <xdr:rowOff>209550</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875</xdr:row>
      <xdr:rowOff>28575</xdr:rowOff>
    </xdr:from>
    <xdr:to>
      <xdr:col>3</xdr:col>
      <xdr:colOff>1552575</xdr:colOff>
      <xdr:row>877</xdr:row>
      <xdr:rowOff>419100</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878</xdr:row>
      <xdr:rowOff>28575</xdr:rowOff>
    </xdr:from>
    <xdr:to>
      <xdr:col>3</xdr:col>
      <xdr:colOff>1552575</xdr:colOff>
      <xdr:row>881</xdr:row>
      <xdr:rowOff>209550</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882</xdr:row>
      <xdr:rowOff>28575</xdr:rowOff>
    </xdr:from>
    <xdr:to>
      <xdr:col>3</xdr:col>
      <xdr:colOff>1552575</xdr:colOff>
      <xdr:row>885</xdr:row>
      <xdr:rowOff>209550</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886</xdr:row>
      <xdr:rowOff>28575</xdr:rowOff>
    </xdr:from>
    <xdr:to>
      <xdr:col>3</xdr:col>
      <xdr:colOff>1552575</xdr:colOff>
      <xdr:row>889</xdr:row>
      <xdr:rowOff>209550</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890</xdr:row>
      <xdr:rowOff>28575</xdr:rowOff>
    </xdr:from>
    <xdr:to>
      <xdr:col>3</xdr:col>
      <xdr:colOff>1552575</xdr:colOff>
      <xdr:row>892</xdr:row>
      <xdr:rowOff>419100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893</xdr:row>
      <xdr:rowOff>28575</xdr:rowOff>
    </xdr:from>
    <xdr:to>
      <xdr:col>3</xdr:col>
      <xdr:colOff>1552575</xdr:colOff>
      <xdr:row>893</xdr:row>
      <xdr:rowOff>1266825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894</xdr:row>
      <xdr:rowOff>28575</xdr:rowOff>
    </xdr:from>
    <xdr:to>
      <xdr:col>3</xdr:col>
      <xdr:colOff>1552575</xdr:colOff>
      <xdr:row>894</xdr:row>
      <xdr:rowOff>1266825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895</xdr:row>
      <xdr:rowOff>28575</xdr:rowOff>
    </xdr:from>
    <xdr:to>
      <xdr:col>3</xdr:col>
      <xdr:colOff>1552575</xdr:colOff>
      <xdr:row>895</xdr:row>
      <xdr:rowOff>1266825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896</xdr:row>
      <xdr:rowOff>28575</xdr:rowOff>
    </xdr:from>
    <xdr:to>
      <xdr:col>3</xdr:col>
      <xdr:colOff>1552575</xdr:colOff>
      <xdr:row>903</xdr:row>
      <xdr:rowOff>152400</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904</xdr:row>
      <xdr:rowOff>28575</xdr:rowOff>
    </xdr:from>
    <xdr:to>
      <xdr:col>3</xdr:col>
      <xdr:colOff>1552575</xdr:colOff>
      <xdr:row>904</xdr:row>
      <xdr:rowOff>1266825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905</xdr:row>
      <xdr:rowOff>28575</xdr:rowOff>
    </xdr:from>
    <xdr:to>
      <xdr:col>3</xdr:col>
      <xdr:colOff>1552575</xdr:colOff>
      <xdr:row>905</xdr:row>
      <xdr:rowOff>1266825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906</xdr:row>
      <xdr:rowOff>28575</xdr:rowOff>
    </xdr:from>
    <xdr:to>
      <xdr:col>3</xdr:col>
      <xdr:colOff>1552575</xdr:colOff>
      <xdr:row>906</xdr:row>
      <xdr:rowOff>1266825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907</xdr:row>
      <xdr:rowOff>28575</xdr:rowOff>
    </xdr:from>
    <xdr:to>
      <xdr:col>3</xdr:col>
      <xdr:colOff>1552575</xdr:colOff>
      <xdr:row>912</xdr:row>
      <xdr:rowOff>209550</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913</xdr:row>
      <xdr:rowOff>28575</xdr:rowOff>
    </xdr:from>
    <xdr:to>
      <xdr:col>3</xdr:col>
      <xdr:colOff>1552575</xdr:colOff>
      <xdr:row>915</xdr:row>
      <xdr:rowOff>419100</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916</xdr:row>
      <xdr:rowOff>28575</xdr:rowOff>
    </xdr:from>
    <xdr:to>
      <xdr:col>3</xdr:col>
      <xdr:colOff>1552575</xdr:colOff>
      <xdr:row>923</xdr:row>
      <xdr:rowOff>152400</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924</xdr:row>
      <xdr:rowOff>28575</xdr:rowOff>
    </xdr:from>
    <xdr:to>
      <xdr:col>3</xdr:col>
      <xdr:colOff>1552575</xdr:colOff>
      <xdr:row>928</xdr:row>
      <xdr:rowOff>333375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929</xdr:row>
      <xdr:rowOff>28575</xdr:rowOff>
    </xdr:from>
    <xdr:to>
      <xdr:col>3</xdr:col>
      <xdr:colOff>1552575</xdr:colOff>
      <xdr:row>933</xdr:row>
      <xdr:rowOff>333375</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934</xdr:row>
      <xdr:rowOff>28575</xdr:rowOff>
    </xdr:from>
    <xdr:to>
      <xdr:col>3</xdr:col>
      <xdr:colOff>1552575</xdr:colOff>
      <xdr:row>937</xdr:row>
      <xdr:rowOff>209550</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938</xdr:row>
      <xdr:rowOff>28575</xdr:rowOff>
    </xdr:from>
    <xdr:to>
      <xdr:col>3</xdr:col>
      <xdr:colOff>1552575</xdr:colOff>
      <xdr:row>944</xdr:row>
      <xdr:rowOff>171450</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945</xdr:row>
      <xdr:rowOff>28575</xdr:rowOff>
    </xdr:from>
    <xdr:to>
      <xdr:col>3</xdr:col>
      <xdr:colOff>1552575</xdr:colOff>
      <xdr:row>950</xdr:row>
      <xdr:rowOff>209550</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951</xdr:row>
      <xdr:rowOff>28575</xdr:rowOff>
    </xdr:from>
    <xdr:to>
      <xdr:col>3</xdr:col>
      <xdr:colOff>1552575</xdr:colOff>
      <xdr:row>957</xdr:row>
      <xdr:rowOff>171450</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958</xdr:row>
      <xdr:rowOff>28575</xdr:rowOff>
    </xdr:from>
    <xdr:to>
      <xdr:col>3</xdr:col>
      <xdr:colOff>1552575</xdr:colOff>
      <xdr:row>962</xdr:row>
      <xdr:rowOff>333375</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963</xdr:row>
      <xdr:rowOff>28575</xdr:rowOff>
    </xdr:from>
    <xdr:to>
      <xdr:col>3</xdr:col>
      <xdr:colOff>1552575</xdr:colOff>
      <xdr:row>966</xdr:row>
      <xdr:rowOff>209550</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967</xdr:row>
      <xdr:rowOff>28575</xdr:rowOff>
    </xdr:from>
    <xdr:to>
      <xdr:col>3</xdr:col>
      <xdr:colOff>1552575</xdr:colOff>
      <xdr:row>974</xdr:row>
      <xdr:rowOff>152400</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975</xdr:row>
      <xdr:rowOff>28575</xdr:rowOff>
    </xdr:from>
    <xdr:to>
      <xdr:col>3</xdr:col>
      <xdr:colOff>1552575</xdr:colOff>
      <xdr:row>978</xdr:row>
      <xdr:rowOff>209550</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979</xdr:row>
      <xdr:rowOff>28575</xdr:rowOff>
    </xdr:from>
    <xdr:to>
      <xdr:col>3</xdr:col>
      <xdr:colOff>1552575</xdr:colOff>
      <xdr:row>979</xdr:row>
      <xdr:rowOff>1266825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980</xdr:row>
      <xdr:rowOff>38100</xdr:rowOff>
    </xdr:from>
    <xdr:to>
      <xdr:col>3</xdr:col>
      <xdr:colOff>1552575</xdr:colOff>
      <xdr:row>981</xdr:row>
      <xdr:rowOff>638175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982</xdr:row>
      <xdr:rowOff>28575</xdr:rowOff>
    </xdr:from>
    <xdr:to>
      <xdr:col>3</xdr:col>
      <xdr:colOff>1552575</xdr:colOff>
      <xdr:row>984</xdr:row>
      <xdr:rowOff>419100</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985</xdr:row>
      <xdr:rowOff>28575</xdr:rowOff>
    </xdr:from>
    <xdr:to>
      <xdr:col>3</xdr:col>
      <xdr:colOff>1552575</xdr:colOff>
      <xdr:row>985</xdr:row>
      <xdr:rowOff>1266825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986</xdr:row>
      <xdr:rowOff>28575</xdr:rowOff>
    </xdr:from>
    <xdr:to>
      <xdr:col>3</xdr:col>
      <xdr:colOff>1552575</xdr:colOff>
      <xdr:row>986</xdr:row>
      <xdr:rowOff>1266825</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987</xdr:row>
      <xdr:rowOff>38100</xdr:rowOff>
    </xdr:from>
    <xdr:to>
      <xdr:col>3</xdr:col>
      <xdr:colOff>1552575</xdr:colOff>
      <xdr:row>988</xdr:row>
      <xdr:rowOff>638175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989</xdr:row>
      <xdr:rowOff>28575</xdr:rowOff>
    </xdr:from>
    <xdr:to>
      <xdr:col>3</xdr:col>
      <xdr:colOff>1552575</xdr:colOff>
      <xdr:row>991</xdr:row>
      <xdr:rowOff>419100</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outlinePr summaryBelow="0" summaryRight="0"/>
    <pageSetUpPr autoPageBreaks="0"/>
  </sheetPr>
  <dimension ref="A1:X992"/>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6"/>
      <c r="B2" s="36"/>
      <c r="C2" s="36"/>
      <c r="D2" s="36"/>
      <c r="E2" s="36"/>
      <c r="F2" s="36"/>
      <c r="G2" s="36"/>
      <c r="H2" s="36"/>
      <c r="I2" s="36"/>
      <c r="J2" s="37"/>
      <c r="K2" s="36"/>
      <c r="L2" s="36"/>
      <c r="M2" s="36"/>
      <c r="N2" s="36"/>
      <c r="O2" s="36"/>
      <c r="P2" s="36"/>
      <c r="Q2" s="36"/>
      <c r="R2" s="38"/>
      <c r="S2" s="36"/>
      <c r="T2" s="36"/>
      <c r="U2" s="36"/>
      <c r="V2" s="36"/>
      <c r="W2" s="36"/>
      <c r="X2" s="36"/>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1276</v>
      </c>
      <c r="T3" s="10" t="s">
        <v>18</v>
      </c>
      <c r="U3" s="10" t="s">
        <v>19</v>
      </c>
      <c r="V3" s="7" t="s">
        <v>20</v>
      </c>
      <c r="W3" s="7" t="s">
        <v>21</v>
      </c>
      <c r="X3" s="5" t="s">
        <v>22</v>
      </c>
    </row>
    <row r="4" spans="1:24" s="1" customFormat="1" ht="108" customHeight="1" x14ac:dyDescent="0.3">
      <c r="A4" s="11" t="s">
        <v>23</v>
      </c>
      <c r="B4" s="11" t="s">
        <v>24</v>
      </c>
      <c r="C4" s="12" t="s">
        <v>25</v>
      </c>
      <c r="D4" s="13"/>
      <c r="E4" s="39" t="str">
        <f>HYPERLINK("https://www.google.ru/search?q=112368475&amp;newwindow=1&amp;tbm=isch","Еще фото")</f>
        <v>Еще фото</v>
      </c>
      <c r="F4" s="14"/>
      <c r="G4" s="11" t="s">
        <v>26</v>
      </c>
      <c r="H4" s="11" t="s">
        <v>27</v>
      </c>
      <c r="I4" s="15" t="s">
        <v>26</v>
      </c>
      <c r="J4" s="15" t="s">
        <v>28</v>
      </c>
      <c r="K4" s="16" t="s">
        <v>29</v>
      </c>
      <c r="L4" s="15" t="s">
        <v>30</v>
      </c>
      <c r="M4" s="15"/>
      <c r="N4" s="15" t="s">
        <v>31</v>
      </c>
      <c r="O4" s="15"/>
      <c r="P4" s="16" t="s">
        <v>32</v>
      </c>
      <c r="Q4" s="17">
        <v>9599</v>
      </c>
      <c r="R4" s="18">
        <v>50</v>
      </c>
      <c r="S4" s="19">
        <v>5519.4249999999993</v>
      </c>
      <c r="T4" s="20" t="s">
        <v>33</v>
      </c>
      <c r="U4" s="21" t="s">
        <v>34</v>
      </c>
      <c r="V4" s="22">
        <v>48</v>
      </c>
      <c r="W4" s="22">
        <v>1</v>
      </c>
      <c r="X4" s="23"/>
    </row>
    <row r="5" spans="1:24" s="1" customFormat="1" ht="108" customHeight="1" x14ac:dyDescent="0.3">
      <c r="A5" s="11" t="s">
        <v>23</v>
      </c>
      <c r="B5" s="11" t="s">
        <v>35</v>
      </c>
      <c r="C5" s="12" t="s">
        <v>36</v>
      </c>
      <c r="D5" s="13"/>
      <c r="E5" s="39" t="str">
        <f>HYPERLINK("https://www.google.ru/search?q=112368492&amp;newwindow=1&amp;tbm=isch","Еще фото")</f>
        <v>Еще фото</v>
      </c>
      <c r="F5" s="14"/>
      <c r="G5" s="11" t="s">
        <v>26</v>
      </c>
      <c r="H5" s="11" t="s">
        <v>27</v>
      </c>
      <c r="I5" s="15" t="s">
        <v>26</v>
      </c>
      <c r="J5" s="15" t="s">
        <v>28</v>
      </c>
      <c r="K5" s="16" t="s">
        <v>29</v>
      </c>
      <c r="L5" s="15" t="s">
        <v>30</v>
      </c>
      <c r="M5" s="15"/>
      <c r="N5" s="15" t="s">
        <v>37</v>
      </c>
      <c r="O5" s="15"/>
      <c r="P5" s="16" t="s">
        <v>32</v>
      </c>
      <c r="Q5" s="17">
        <v>9599</v>
      </c>
      <c r="R5" s="18">
        <v>47.91</v>
      </c>
      <c r="S5" s="19">
        <v>5749.9884999999995</v>
      </c>
      <c r="T5" s="20" t="s">
        <v>33</v>
      </c>
      <c r="U5" s="21" t="s">
        <v>38</v>
      </c>
      <c r="V5" s="22">
        <v>50</v>
      </c>
      <c r="W5" s="22">
        <v>1</v>
      </c>
      <c r="X5" s="23"/>
    </row>
    <row r="6" spans="1:24" s="1" customFormat="1" ht="52.05" customHeight="1" x14ac:dyDescent="0.3">
      <c r="A6" s="11" t="s">
        <v>23</v>
      </c>
      <c r="B6" s="11" t="s">
        <v>39</v>
      </c>
      <c r="C6" s="12" t="s">
        <v>40</v>
      </c>
      <c r="D6" s="53"/>
      <c r="E6" s="39" t="str">
        <f>HYPERLINK("https://www.google.ru/search?q=112370721&amp;newwindow=1&amp;tbm=isch","Еще фото")</f>
        <v>Еще фото</v>
      </c>
      <c r="F6" s="14"/>
      <c r="G6" s="11" t="s">
        <v>26</v>
      </c>
      <c r="H6" s="11" t="s">
        <v>27</v>
      </c>
      <c r="I6" s="15" t="s">
        <v>26</v>
      </c>
      <c r="J6" s="15" t="s">
        <v>28</v>
      </c>
      <c r="K6" s="16" t="s">
        <v>29</v>
      </c>
      <c r="L6" s="55" t="s">
        <v>41</v>
      </c>
      <c r="M6" s="15"/>
      <c r="N6" s="15" t="s">
        <v>37</v>
      </c>
      <c r="O6" s="15"/>
      <c r="P6" s="16" t="s">
        <v>42</v>
      </c>
      <c r="Q6" s="17">
        <v>12199</v>
      </c>
      <c r="R6" s="18">
        <v>47.54</v>
      </c>
      <c r="S6" s="19">
        <v>7359.9884999999995</v>
      </c>
      <c r="T6" s="20" t="s">
        <v>33</v>
      </c>
      <c r="U6" s="21" t="s">
        <v>43</v>
      </c>
      <c r="V6" s="22">
        <v>48</v>
      </c>
      <c r="W6" s="22">
        <v>4</v>
      </c>
      <c r="X6" s="23"/>
    </row>
    <row r="7" spans="1:24" s="1" customFormat="1" ht="61.05" customHeight="1" x14ac:dyDescent="0.3">
      <c r="A7" s="24" t="s">
        <v>23</v>
      </c>
      <c r="B7" s="24" t="s">
        <v>39</v>
      </c>
      <c r="C7" s="12" t="s">
        <v>40</v>
      </c>
      <c r="D7" s="54"/>
      <c r="E7" s="39" t="str">
        <f>HYPERLINK("https://www.google.ru/search?q=112370721&amp;newwindow=1&amp;tbm=isch","Еще фото")</f>
        <v>Еще фото</v>
      </c>
      <c r="F7" s="14"/>
      <c r="G7" s="24" t="s">
        <v>26</v>
      </c>
      <c r="H7" s="24" t="s">
        <v>27</v>
      </c>
      <c r="I7" s="24" t="s">
        <v>26</v>
      </c>
      <c r="J7" s="15" t="s">
        <v>28</v>
      </c>
      <c r="K7" s="16" t="s">
        <v>29</v>
      </c>
      <c r="L7" s="56"/>
      <c r="M7" s="15"/>
      <c r="N7" s="15" t="s">
        <v>37</v>
      </c>
      <c r="O7" s="15"/>
      <c r="P7" s="16" t="s">
        <v>42</v>
      </c>
      <c r="Q7" s="17">
        <v>12199</v>
      </c>
      <c r="R7" s="18">
        <v>47.54</v>
      </c>
      <c r="S7" s="19">
        <v>7359.9884999999995</v>
      </c>
      <c r="T7" s="20" t="s">
        <v>33</v>
      </c>
      <c r="U7" s="21" t="s">
        <v>44</v>
      </c>
      <c r="V7" s="25" t="s">
        <v>45</v>
      </c>
      <c r="W7" s="22">
        <v>3</v>
      </c>
      <c r="X7" s="23"/>
    </row>
    <row r="8" spans="1:24" s="1" customFormat="1" ht="52.05" customHeight="1" x14ac:dyDescent="0.3">
      <c r="A8" s="11" t="s">
        <v>23</v>
      </c>
      <c r="B8" s="11" t="s">
        <v>46</v>
      </c>
      <c r="C8" s="12" t="s">
        <v>47</v>
      </c>
      <c r="D8" s="53"/>
      <c r="E8" s="39" t="str">
        <f>HYPERLINK("https://www.google.ru/search?q=112371049&amp;newwindow=1&amp;tbm=isch","Еще фото")</f>
        <v>Еще фото</v>
      </c>
      <c r="F8" s="14"/>
      <c r="G8" s="11" t="s">
        <v>26</v>
      </c>
      <c r="H8" s="11" t="s">
        <v>27</v>
      </c>
      <c r="I8" s="15" t="s">
        <v>26</v>
      </c>
      <c r="J8" s="15" t="s">
        <v>28</v>
      </c>
      <c r="K8" s="16" t="s">
        <v>29</v>
      </c>
      <c r="L8" s="55" t="s">
        <v>48</v>
      </c>
      <c r="M8" s="15"/>
      <c r="N8" s="15" t="s">
        <v>49</v>
      </c>
      <c r="O8" s="15"/>
      <c r="P8" s="16" t="s">
        <v>50</v>
      </c>
      <c r="Q8" s="17">
        <v>13499</v>
      </c>
      <c r="R8" s="18">
        <v>47.4</v>
      </c>
      <c r="S8" s="19">
        <v>8164.9884999999995</v>
      </c>
      <c r="T8" s="20" t="s">
        <v>33</v>
      </c>
      <c r="U8" s="21" t="s">
        <v>51</v>
      </c>
      <c r="V8" s="25" t="s">
        <v>52</v>
      </c>
      <c r="W8" s="22">
        <v>1</v>
      </c>
      <c r="X8" s="23"/>
    </row>
    <row r="9" spans="1:24" s="1" customFormat="1" ht="61.05" customHeight="1" x14ac:dyDescent="0.3">
      <c r="A9" s="24" t="s">
        <v>23</v>
      </c>
      <c r="B9" s="24" t="s">
        <v>46</v>
      </c>
      <c r="C9" s="12" t="s">
        <v>47</v>
      </c>
      <c r="D9" s="54"/>
      <c r="E9" s="39" t="str">
        <f>HYPERLINK("https://www.google.ru/search?q=112371049&amp;newwindow=1&amp;tbm=isch","Еще фото")</f>
        <v>Еще фото</v>
      </c>
      <c r="F9" s="14"/>
      <c r="G9" s="24" t="s">
        <v>26</v>
      </c>
      <c r="H9" s="24" t="s">
        <v>27</v>
      </c>
      <c r="I9" s="24" t="s">
        <v>26</v>
      </c>
      <c r="J9" s="15" t="s">
        <v>28</v>
      </c>
      <c r="K9" s="16" t="s">
        <v>29</v>
      </c>
      <c r="L9" s="56"/>
      <c r="M9" s="15"/>
      <c r="N9" s="15" t="s">
        <v>49</v>
      </c>
      <c r="O9" s="15"/>
      <c r="P9" s="16" t="s">
        <v>50</v>
      </c>
      <c r="Q9" s="17">
        <v>13499</v>
      </c>
      <c r="R9" s="18">
        <v>47.4</v>
      </c>
      <c r="S9" s="19">
        <v>8164.9884999999995</v>
      </c>
      <c r="T9" s="20" t="s">
        <v>33</v>
      </c>
      <c r="U9" s="21" t="s">
        <v>53</v>
      </c>
      <c r="V9" s="22">
        <v>46</v>
      </c>
      <c r="W9" s="22">
        <v>1</v>
      </c>
      <c r="X9" s="23"/>
    </row>
    <row r="10" spans="1:24" s="1" customFormat="1" ht="52.05" customHeight="1" x14ac:dyDescent="0.3">
      <c r="A10" s="11" t="s">
        <v>23</v>
      </c>
      <c r="B10" s="11" t="s">
        <v>54</v>
      </c>
      <c r="C10" s="12" t="s">
        <v>55</v>
      </c>
      <c r="D10" s="53"/>
      <c r="E10" s="39" t="str">
        <f>HYPERLINK("https://www.google.ru/search?q=112362414&amp;newwindow=1&amp;tbm=isch","Еще фото")</f>
        <v>Еще фото</v>
      </c>
      <c r="F10" s="14"/>
      <c r="G10" s="11" t="s">
        <v>56</v>
      </c>
      <c r="H10" s="11" t="s">
        <v>27</v>
      </c>
      <c r="I10" s="15" t="s">
        <v>56</v>
      </c>
      <c r="J10" s="15" t="s">
        <v>28</v>
      </c>
      <c r="K10" s="16" t="s">
        <v>29</v>
      </c>
      <c r="L10" s="55" t="s">
        <v>57</v>
      </c>
      <c r="M10" s="15" t="s">
        <v>58</v>
      </c>
      <c r="N10" s="15" t="s">
        <v>37</v>
      </c>
      <c r="O10" s="15"/>
      <c r="P10" s="16" t="s">
        <v>59</v>
      </c>
      <c r="Q10" s="17">
        <v>13499</v>
      </c>
      <c r="R10" s="18">
        <v>63.35</v>
      </c>
      <c r="S10" s="19">
        <v>5689.9355000000005</v>
      </c>
      <c r="T10" s="20" t="s">
        <v>33</v>
      </c>
      <c r="U10" s="21" t="s">
        <v>51</v>
      </c>
      <c r="V10" s="22">
        <v>44</v>
      </c>
      <c r="W10" s="22">
        <v>3</v>
      </c>
      <c r="X10" s="23"/>
    </row>
    <row r="11" spans="1:24" s="1" customFormat="1" ht="61.05" customHeight="1" x14ac:dyDescent="0.3">
      <c r="A11" s="24" t="s">
        <v>23</v>
      </c>
      <c r="B11" s="24" t="s">
        <v>54</v>
      </c>
      <c r="C11" s="12" t="s">
        <v>55</v>
      </c>
      <c r="D11" s="54"/>
      <c r="E11" s="39" t="str">
        <f>HYPERLINK("https://www.google.ru/search?q=112362414&amp;newwindow=1&amp;tbm=isch","Еще фото")</f>
        <v>Еще фото</v>
      </c>
      <c r="F11" s="14"/>
      <c r="G11" s="24" t="s">
        <v>56</v>
      </c>
      <c r="H11" s="24" t="s">
        <v>27</v>
      </c>
      <c r="I11" s="24" t="s">
        <v>56</v>
      </c>
      <c r="J11" s="15" t="s">
        <v>28</v>
      </c>
      <c r="K11" s="16" t="s">
        <v>29</v>
      </c>
      <c r="L11" s="56"/>
      <c r="M11" s="15" t="s">
        <v>58</v>
      </c>
      <c r="N11" s="15" t="s">
        <v>37</v>
      </c>
      <c r="O11" s="15"/>
      <c r="P11" s="16" t="s">
        <v>59</v>
      </c>
      <c r="Q11" s="17">
        <v>13499</v>
      </c>
      <c r="R11" s="18">
        <v>63.35</v>
      </c>
      <c r="S11" s="19">
        <v>5689.9355000000005</v>
      </c>
      <c r="T11" s="20" t="s">
        <v>33</v>
      </c>
      <c r="U11" s="21" t="s">
        <v>53</v>
      </c>
      <c r="V11" s="25" t="s">
        <v>52</v>
      </c>
      <c r="W11" s="22">
        <v>2</v>
      </c>
      <c r="X11" s="23"/>
    </row>
    <row r="12" spans="1:24" s="1" customFormat="1" ht="35" customHeight="1" x14ac:dyDescent="0.3">
      <c r="A12" s="11" t="s">
        <v>23</v>
      </c>
      <c r="B12" s="11" t="s">
        <v>60</v>
      </c>
      <c r="C12" s="12" t="s">
        <v>61</v>
      </c>
      <c r="D12" s="57"/>
      <c r="E12" s="39" t="str">
        <f>HYPERLINK("https://www.google.ru/search?q=W27H4535G&amp;newwindow=1&amp;tbm=isch","Еще фото")</f>
        <v>Еще фото</v>
      </c>
      <c r="F12" s="14"/>
      <c r="G12" s="11" t="s">
        <v>56</v>
      </c>
      <c r="H12" s="11" t="s">
        <v>27</v>
      </c>
      <c r="I12" s="15" t="s">
        <v>56</v>
      </c>
      <c r="J12" s="15" t="s">
        <v>28</v>
      </c>
      <c r="K12" s="16" t="s">
        <v>62</v>
      </c>
      <c r="L12" s="55" t="s">
        <v>63</v>
      </c>
      <c r="M12" s="15" t="s">
        <v>64</v>
      </c>
      <c r="N12" s="15" t="s">
        <v>37</v>
      </c>
      <c r="O12" s="15" t="s">
        <v>65</v>
      </c>
      <c r="P12" s="16" t="s">
        <v>66</v>
      </c>
      <c r="Q12" s="17">
        <v>5999</v>
      </c>
      <c r="R12" s="18">
        <v>57.2</v>
      </c>
      <c r="S12" s="19">
        <v>2952.9354999999996</v>
      </c>
      <c r="T12" s="20" t="s">
        <v>33</v>
      </c>
      <c r="U12" s="21" t="s">
        <v>67</v>
      </c>
      <c r="V12" s="25" t="s">
        <v>68</v>
      </c>
      <c r="W12" s="22">
        <v>16</v>
      </c>
      <c r="X12" s="23"/>
    </row>
    <row r="13" spans="1:24" s="1" customFormat="1" ht="35" customHeight="1" x14ac:dyDescent="0.3">
      <c r="A13" s="24" t="s">
        <v>23</v>
      </c>
      <c r="B13" s="24" t="s">
        <v>60</v>
      </c>
      <c r="C13" s="12" t="s">
        <v>61</v>
      </c>
      <c r="D13" s="58"/>
      <c r="E13" s="39" t="str">
        <f>HYPERLINK("https://www.google.ru/search?q=W27H4535G&amp;newwindow=1&amp;tbm=isch","Еще фото")</f>
        <v>Еще фото</v>
      </c>
      <c r="F13" s="14"/>
      <c r="G13" s="24" t="s">
        <v>56</v>
      </c>
      <c r="H13" s="24" t="s">
        <v>27</v>
      </c>
      <c r="I13" s="24" t="s">
        <v>56</v>
      </c>
      <c r="J13" s="15" t="s">
        <v>28</v>
      </c>
      <c r="K13" s="16" t="s">
        <v>62</v>
      </c>
      <c r="L13" s="60"/>
      <c r="M13" s="15" t="s">
        <v>64</v>
      </c>
      <c r="N13" s="15" t="s">
        <v>37</v>
      </c>
      <c r="O13" s="15" t="s">
        <v>65</v>
      </c>
      <c r="P13" s="16" t="s">
        <v>66</v>
      </c>
      <c r="Q13" s="17">
        <v>5999</v>
      </c>
      <c r="R13" s="18">
        <v>57.2</v>
      </c>
      <c r="S13" s="19">
        <v>2952.9354999999996</v>
      </c>
      <c r="T13" s="20" t="s">
        <v>33</v>
      </c>
      <c r="U13" s="21" t="s">
        <v>69</v>
      </c>
      <c r="V13" s="22">
        <v>40</v>
      </c>
      <c r="W13" s="22">
        <v>2</v>
      </c>
      <c r="X13" s="23"/>
    </row>
    <row r="14" spans="1:24" s="1" customFormat="1" ht="37.049999999999997" customHeight="1" x14ac:dyDescent="0.3">
      <c r="A14" s="24" t="s">
        <v>23</v>
      </c>
      <c r="B14" s="24" t="s">
        <v>60</v>
      </c>
      <c r="C14" s="12" t="s">
        <v>61</v>
      </c>
      <c r="D14" s="59"/>
      <c r="E14" s="39" t="str">
        <f>HYPERLINK("https://www.google.ru/search?q=W27H4535G&amp;newwindow=1&amp;tbm=isch","Еще фото")</f>
        <v>Еще фото</v>
      </c>
      <c r="F14" s="14"/>
      <c r="G14" s="24" t="s">
        <v>56</v>
      </c>
      <c r="H14" s="24" t="s">
        <v>27</v>
      </c>
      <c r="I14" s="24" t="s">
        <v>56</v>
      </c>
      <c r="J14" s="15" t="s">
        <v>28</v>
      </c>
      <c r="K14" s="16" t="s">
        <v>62</v>
      </c>
      <c r="L14" s="56"/>
      <c r="M14" s="15" t="s">
        <v>64</v>
      </c>
      <c r="N14" s="15" t="s">
        <v>37</v>
      </c>
      <c r="O14" s="15" t="s">
        <v>65</v>
      </c>
      <c r="P14" s="16" t="s">
        <v>66</v>
      </c>
      <c r="Q14" s="17">
        <v>5999</v>
      </c>
      <c r="R14" s="18">
        <v>57.2</v>
      </c>
      <c r="S14" s="19">
        <v>2952.9354999999996</v>
      </c>
      <c r="T14" s="20" t="s">
        <v>33</v>
      </c>
      <c r="U14" s="21" t="s">
        <v>70</v>
      </c>
      <c r="V14" s="25" t="s">
        <v>71</v>
      </c>
      <c r="W14" s="22">
        <v>1</v>
      </c>
      <c r="X14" s="23"/>
    </row>
    <row r="15" spans="1:24" s="1" customFormat="1" ht="21" customHeight="1" x14ac:dyDescent="0.3">
      <c r="A15" s="11" t="s">
        <v>23</v>
      </c>
      <c r="B15" s="11" t="s">
        <v>72</v>
      </c>
      <c r="C15" s="26" t="s">
        <v>73</v>
      </c>
      <c r="D15" s="57"/>
      <c r="E15" s="39" t="str">
        <f>HYPERLINK("https://www.google.ru/search?q=112351741&amp;newwindow=1&amp;tbm=isch","Еще фото")</f>
        <v>Еще фото</v>
      </c>
      <c r="F15" s="14"/>
      <c r="G15" s="11" t="s">
        <v>56</v>
      </c>
      <c r="H15" s="11" t="s">
        <v>27</v>
      </c>
      <c r="I15" s="15" t="s">
        <v>56</v>
      </c>
      <c r="J15" s="15" t="s">
        <v>28</v>
      </c>
      <c r="K15" s="16" t="s">
        <v>62</v>
      </c>
      <c r="L15" s="55" t="s">
        <v>74</v>
      </c>
      <c r="M15" s="15" t="s">
        <v>75</v>
      </c>
      <c r="N15" s="15" t="s">
        <v>76</v>
      </c>
      <c r="O15" s="15"/>
      <c r="P15" s="16" t="s">
        <v>77</v>
      </c>
      <c r="Q15" s="17">
        <v>10399</v>
      </c>
      <c r="R15" s="18">
        <v>50.69</v>
      </c>
      <c r="S15" s="19">
        <v>5896.9354999999996</v>
      </c>
      <c r="T15" s="20" t="s">
        <v>33</v>
      </c>
      <c r="U15" s="21" t="s">
        <v>69</v>
      </c>
      <c r="V15" s="22">
        <v>40</v>
      </c>
      <c r="W15" s="22">
        <v>3</v>
      </c>
      <c r="X15" s="23"/>
    </row>
    <row r="16" spans="1:24" s="1" customFormat="1" ht="21" customHeight="1" x14ac:dyDescent="0.3">
      <c r="A16" s="24" t="s">
        <v>23</v>
      </c>
      <c r="B16" s="24" t="s">
        <v>72</v>
      </c>
      <c r="C16" s="27" t="s">
        <v>73</v>
      </c>
      <c r="D16" s="58"/>
      <c r="E16" s="39" t="str">
        <f>HYPERLINK("https://www.google.ru/search?q=112351741&amp;newwindow=1&amp;tbm=isch","Еще фото")</f>
        <v>Еще фото</v>
      </c>
      <c r="F16" s="14"/>
      <c r="G16" s="24" t="s">
        <v>56</v>
      </c>
      <c r="H16" s="24" t="s">
        <v>27</v>
      </c>
      <c r="I16" s="24" t="s">
        <v>56</v>
      </c>
      <c r="J16" s="15" t="s">
        <v>28</v>
      </c>
      <c r="K16" s="16" t="s">
        <v>62</v>
      </c>
      <c r="L16" s="60"/>
      <c r="M16" s="15" t="s">
        <v>75</v>
      </c>
      <c r="N16" s="15" t="s">
        <v>76</v>
      </c>
      <c r="O16" s="15"/>
      <c r="P16" s="16" t="s">
        <v>77</v>
      </c>
      <c r="Q16" s="17">
        <v>10399</v>
      </c>
      <c r="R16" s="18">
        <v>50.69</v>
      </c>
      <c r="S16" s="19">
        <v>5896.9354999999996</v>
      </c>
      <c r="T16" s="20" t="s">
        <v>33</v>
      </c>
      <c r="U16" s="21" t="s">
        <v>78</v>
      </c>
      <c r="V16" s="22">
        <v>42</v>
      </c>
      <c r="W16" s="22">
        <v>1</v>
      </c>
      <c r="X16" s="23"/>
    </row>
    <row r="17" spans="1:24" s="1" customFormat="1" ht="21" customHeight="1" x14ac:dyDescent="0.3">
      <c r="A17" s="24" t="s">
        <v>23</v>
      </c>
      <c r="B17" s="24" t="s">
        <v>72</v>
      </c>
      <c r="C17" s="27" t="s">
        <v>73</v>
      </c>
      <c r="D17" s="58"/>
      <c r="E17" s="39" t="str">
        <f>HYPERLINK("https://www.google.ru/search?q=112351741&amp;newwindow=1&amp;tbm=isch","Еще фото")</f>
        <v>Еще фото</v>
      </c>
      <c r="F17" s="14"/>
      <c r="G17" s="24" t="s">
        <v>56</v>
      </c>
      <c r="H17" s="24" t="s">
        <v>27</v>
      </c>
      <c r="I17" s="24" t="s">
        <v>56</v>
      </c>
      <c r="J17" s="15" t="s">
        <v>28</v>
      </c>
      <c r="K17" s="16" t="s">
        <v>62</v>
      </c>
      <c r="L17" s="60"/>
      <c r="M17" s="15" t="s">
        <v>75</v>
      </c>
      <c r="N17" s="15" t="s">
        <v>76</v>
      </c>
      <c r="O17" s="15"/>
      <c r="P17" s="16" t="s">
        <v>77</v>
      </c>
      <c r="Q17" s="17">
        <v>10399</v>
      </c>
      <c r="R17" s="18">
        <v>50.69</v>
      </c>
      <c r="S17" s="19">
        <v>5896.9354999999996</v>
      </c>
      <c r="T17" s="20" t="s">
        <v>33</v>
      </c>
      <c r="U17" s="21" t="s">
        <v>79</v>
      </c>
      <c r="V17" s="22">
        <v>42</v>
      </c>
      <c r="W17" s="22">
        <v>1</v>
      </c>
      <c r="X17" s="23"/>
    </row>
    <row r="18" spans="1:24" s="1" customFormat="1" ht="21" customHeight="1" x14ac:dyDescent="0.3">
      <c r="A18" s="24" t="s">
        <v>23</v>
      </c>
      <c r="B18" s="24" t="s">
        <v>72</v>
      </c>
      <c r="C18" s="27" t="s">
        <v>73</v>
      </c>
      <c r="D18" s="58"/>
      <c r="E18" s="39" t="str">
        <f>HYPERLINK("https://www.google.ru/search?q=112351741&amp;newwindow=1&amp;tbm=isch","Еще фото")</f>
        <v>Еще фото</v>
      </c>
      <c r="F18" s="14"/>
      <c r="G18" s="24" t="s">
        <v>56</v>
      </c>
      <c r="H18" s="24" t="s">
        <v>27</v>
      </c>
      <c r="I18" s="24" t="s">
        <v>56</v>
      </c>
      <c r="J18" s="15" t="s">
        <v>28</v>
      </c>
      <c r="K18" s="16" t="s">
        <v>62</v>
      </c>
      <c r="L18" s="60"/>
      <c r="M18" s="15" t="s">
        <v>75</v>
      </c>
      <c r="N18" s="15" t="s">
        <v>76</v>
      </c>
      <c r="O18" s="15"/>
      <c r="P18" s="16" t="s">
        <v>77</v>
      </c>
      <c r="Q18" s="17">
        <v>10399</v>
      </c>
      <c r="R18" s="18">
        <v>50.69</v>
      </c>
      <c r="S18" s="19">
        <v>5896.9354999999996</v>
      </c>
      <c r="T18" s="20" t="s">
        <v>33</v>
      </c>
      <c r="U18" s="21" t="s">
        <v>70</v>
      </c>
      <c r="V18" s="25" t="s">
        <v>71</v>
      </c>
      <c r="W18" s="22">
        <v>3</v>
      </c>
      <c r="X18" s="23"/>
    </row>
    <row r="19" spans="1:24" s="1" customFormat="1" ht="32" customHeight="1" x14ac:dyDescent="0.3">
      <c r="A19" s="24" t="s">
        <v>23</v>
      </c>
      <c r="B19" s="24" t="s">
        <v>72</v>
      </c>
      <c r="C19" s="27" t="s">
        <v>73</v>
      </c>
      <c r="D19" s="59"/>
      <c r="E19" s="39" t="str">
        <f>HYPERLINK("https://www.google.ru/search?q=112351741&amp;newwindow=1&amp;tbm=isch","Еще фото")</f>
        <v>Еще фото</v>
      </c>
      <c r="F19" s="14"/>
      <c r="G19" s="24" t="s">
        <v>56</v>
      </c>
      <c r="H19" s="24" t="s">
        <v>27</v>
      </c>
      <c r="I19" s="24" t="s">
        <v>56</v>
      </c>
      <c r="J19" s="15" t="s">
        <v>28</v>
      </c>
      <c r="K19" s="16" t="s">
        <v>62</v>
      </c>
      <c r="L19" s="56"/>
      <c r="M19" s="15" t="s">
        <v>75</v>
      </c>
      <c r="N19" s="15" t="s">
        <v>76</v>
      </c>
      <c r="O19" s="15"/>
      <c r="P19" s="16" t="s">
        <v>77</v>
      </c>
      <c r="Q19" s="17">
        <v>10399</v>
      </c>
      <c r="R19" s="18">
        <v>50.69</v>
      </c>
      <c r="S19" s="19">
        <v>5896.9354999999996</v>
      </c>
      <c r="T19" s="20" t="s">
        <v>33</v>
      </c>
      <c r="U19" s="21" t="s">
        <v>80</v>
      </c>
      <c r="V19" s="25" t="s">
        <v>71</v>
      </c>
      <c r="W19" s="22">
        <v>1</v>
      </c>
      <c r="X19" s="23"/>
    </row>
    <row r="20" spans="1:24" s="1" customFormat="1" ht="26" customHeight="1" x14ac:dyDescent="0.3">
      <c r="A20" s="11" t="s">
        <v>23</v>
      </c>
      <c r="B20" s="11" t="s">
        <v>81</v>
      </c>
      <c r="C20" s="12" t="s">
        <v>82</v>
      </c>
      <c r="D20" s="57"/>
      <c r="E20" s="39" t="str">
        <f>HYPERLINK("https://www.google.ru/search?q=W27HVH78Y&amp;newwindow=1&amp;tbm=isch","Еще фото")</f>
        <v>Еще фото</v>
      </c>
      <c r="F20" s="14"/>
      <c r="G20" s="11" t="s">
        <v>56</v>
      </c>
      <c r="H20" s="11" t="s">
        <v>27</v>
      </c>
      <c r="I20" s="15" t="s">
        <v>56</v>
      </c>
      <c r="J20" s="15" t="s">
        <v>28</v>
      </c>
      <c r="K20" s="16" t="s">
        <v>62</v>
      </c>
      <c r="L20" s="55" t="s">
        <v>83</v>
      </c>
      <c r="M20" s="15"/>
      <c r="N20" s="15" t="s">
        <v>84</v>
      </c>
      <c r="O20" s="15"/>
      <c r="P20" s="16" t="s">
        <v>85</v>
      </c>
      <c r="Q20" s="17">
        <v>5499</v>
      </c>
      <c r="R20" s="18">
        <v>50.58</v>
      </c>
      <c r="S20" s="19">
        <v>3125.4354999999996</v>
      </c>
      <c r="T20" s="20" t="s">
        <v>33</v>
      </c>
      <c r="U20" s="21" t="s">
        <v>67</v>
      </c>
      <c r="V20" s="25" t="s">
        <v>68</v>
      </c>
      <c r="W20" s="22">
        <v>1</v>
      </c>
      <c r="X20" s="23"/>
    </row>
    <row r="21" spans="1:24" s="1" customFormat="1" ht="26" customHeight="1" x14ac:dyDescent="0.3">
      <c r="A21" s="24" t="s">
        <v>23</v>
      </c>
      <c r="B21" s="24" t="s">
        <v>81</v>
      </c>
      <c r="C21" s="12" t="s">
        <v>82</v>
      </c>
      <c r="D21" s="58"/>
      <c r="E21" s="39" t="str">
        <f>HYPERLINK("https://www.google.ru/search?q=W27HVH78Y&amp;newwindow=1&amp;tbm=isch","Еще фото")</f>
        <v>Еще фото</v>
      </c>
      <c r="F21" s="14"/>
      <c r="G21" s="24" t="s">
        <v>56</v>
      </c>
      <c r="H21" s="24" t="s">
        <v>27</v>
      </c>
      <c r="I21" s="24" t="s">
        <v>56</v>
      </c>
      <c r="J21" s="15" t="s">
        <v>28</v>
      </c>
      <c r="K21" s="16" t="s">
        <v>62</v>
      </c>
      <c r="L21" s="60"/>
      <c r="M21" s="15"/>
      <c r="N21" s="15" t="s">
        <v>84</v>
      </c>
      <c r="O21" s="15"/>
      <c r="P21" s="16" t="s">
        <v>85</v>
      </c>
      <c r="Q21" s="17">
        <v>5499</v>
      </c>
      <c r="R21" s="18">
        <v>50.58</v>
      </c>
      <c r="S21" s="19">
        <v>3125.4354999999996</v>
      </c>
      <c r="T21" s="20" t="s">
        <v>33</v>
      </c>
      <c r="U21" s="21" t="s">
        <v>69</v>
      </c>
      <c r="V21" s="22">
        <v>40</v>
      </c>
      <c r="W21" s="22">
        <v>10</v>
      </c>
      <c r="X21" s="23"/>
    </row>
    <row r="22" spans="1:24" s="1" customFormat="1" ht="26" customHeight="1" x14ac:dyDescent="0.3">
      <c r="A22" s="24" t="s">
        <v>23</v>
      </c>
      <c r="B22" s="24" t="s">
        <v>81</v>
      </c>
      <c r="C22" s="12" t="s">
        <v>82</v>
      </c>
      <c r="D22" s="58"/>
      <c r="E22" s="39" t="str">
        <f>HYPERLINK("https://www.google.ru/search?q=W27HVH78Y&amp;newwindow=1&amp;tbm=isch","Еще фото")</f>
        <v>Еще фото</v>
      </c>
      <c r="F22" s="14"/>
      <c r="G22" s="24" t="s">
        <v>56</v>
      </c>
      <c r="H22" s="24" t="s">
        <v>27</v>
      </c>
      <c r="I22" s="24" t="s">
        <v>56</v>
      </c>
      <c r="J22" s="15" t="s">
        <v>28</v>
      </c>
      <c r="K22" s="16" t="s">
        <v>62</v>
      </c>
      <c r="L22" s="60"/>
      <c r="M22" s="15"/>
      <c r="N22" s="15" t="s">
        <v>84</v>
      </c>
      <c r="O22" s="15"/>
      <c r="P22" s="16" t="s">
        <v>85</v>
      </c>
      <c r="Q22" s="17">
        <v>5499</v>
      </c>
      <c r="R22" s="18">
        <v>50.58</v>
      </c>
      <c r="S22" s="19">
        <v>3125.4354999999996</v>
      </c>
      <c r="T22" s="20" t="s">
        <v>33</v>
      </c>
      <c r="U22" s="21" t="s">
        <v>79</v>
      </c>
      <c r="V22" s="22">
        <v>42</v>
      </c>
      <c r="W22" s="22">
        <v>6</v>
      </c>
      <c r="X22" s="23"/>
    </row>
    <row r="23" spans="1:24" s="1" customFormat="1" ht="26" customHeight="1" x14ac:dyDescent="0.3">
      <c r="A23" s="24" t="s">
        <v>23</v>
      </c>
      <c r="B23" s="24" t="s">
        <v>81</v>
      </c>
      <c r="C23" s="12" t="s">
        <v>82</v>
      </c>
      <c r="D23" s="59"/>
      <c r="E23" s="39" t="str">
        <f>HYPERLINK("https://www.google.ru/search?q=W27HVH78Y&amp;newwindow=1&amp;tbm=isch","Еще фото")</f>
        <v>Еще фото</v>
      </c>
      <c r="F23" s="14"/>
      <c r="G23" s="24" t="s">
        <v>56</v>
      </c>
      <c r="H23" s="24" t="s">
        <v>27</v>
      </c>
      <c r="I23" s="24" t="s">
        <v>56</v>
      </c>
      <c r="J23" s="15" t="s">
        <v>28</v>
      </c>
      <c r="K23" s="16" t="s">
        <v>62</v>
      </c>
      <c r="L23" s="56"/>
      <c r="M23" s="15"/>
      <c r="N23" s="15" t="s">
        <v>84</v>
      </c>
      <c r="O23" s="15"/>
      <c r="P23" s="16" t="s">
        <v>85</v>
      </c>
      <c r="Q23" s="17">
        <v>5499</v>
      </c>
      <c r="R23" s="18">
        <v>50.58</v>
      </c>
      <c r="S23" s="19">
        <v>3125.4354999999996</v>
      </c>
      <c r="T23" s="20" t="s">
        <v>33</v>
      </c>
      <c r="U23" s="21" t="s">
        <v>70</v>
      </c>
      <c r="V23" s="25" t="s">
        <v>71</v>
      </c>
      <c r="W23" s="22">
        <v>2</v>
      </c>
      <c r="X23" s="23"/>
    </row>
    <row r="24" spans="1:24" s="1" customFormat="1" ht="108" customHeight="1" x14ac:dyDescent="0.3">
      <c r="A24" s="11" t="s">
        <v>23</v>
      </c>
      <c r="B24" s="11" t="s">
        <v>86</v>
      </c>
      <c r="C24" s="12" t="s">
        <v>87</v>
      </c>
      <c r="D24" s="13"/>
      <c r="E24" s="39" t="str">
        <f>HYPERLINK("https://www.google.ru/search?q=W14XHT120&amp;newwindow=1&amp;tbm=isch","Еще фото")</f>
        <v>Еще фото</v>
      </c>
      <c r="F24" s="14"/>
      <c r="G24" s="11" t="s">
        <v>56</v>
      </c>
      <c r="H24" s="11" t="s">
        <v>27</v>
      </c>
      <c r="I24" s="15" t="s">
        <v>56</v>
      </c>
      <c r="J24" s="15" t="s">
        <v>28</v>
      </c>
      <c r="K24" s="16" t="s">
        <v>29</v>
      </c>
      <c r="L24" s="15" t="s">
        <v>88</v>
      </c>
      <c r="M24" s="15" t="s">
        <v>64</v>
      </c>
      <c r="N24" s="15" t="s">
        <v>89</v>
      </c>
      <c r="O24" s="15" t="s">
        <v>65</v>
      </c>
      <c r="P24" s="16" t="s">
        <v>90</v>
      </c>
      <c r="Q24" s="17">
        <v>7699</v>
      </c>
      <c r="R24" s="18">
        <v>48.05</v>
      </c>
      <c r="S24" s="19">
        <v>4599.9884999999995</v>
      </c>
      <c r="T24" s="20" t="s">
        <v>33</v>
      </c>
      <c r="U24" s="21" t="s">
        <v>70</v>
      </c>
      <c r="V24" s="25" t="s">
        <v>71</v>
      </c>
      <c r="W24" s="22">
        <v>1</v>
      </c>
      <c r="X24" s="23"/>
    </row>
    <row r="25" spans="1:24" s="1" customFormat="1" ht="108" customHeight="1" x14ac:dyDescent="0.3">
      <c r="A25" s="11" t="s">
        <v>23</v>
      </c>
      <c r="B25" s="11" t="s">
        <v>91</v>
      </c>
      <c r="C25" s="12" t="s">
        <v>92</v>
      </c>
      <c r="D25" s="13"/>
      <c r="E25" s="39" t="str">
        <f>HYPERLINK("https://www.google.ru/search?q=W28KAEX11&amp;newwindow=1&amp;tbm=isch","Еще фото")</f>
        <v>Еще фото</v>
      </c>
      <c r="F25" s="14"/>
      <c r="G25" s="11" t="s">
        <v>56</v>
      </c>
      <c r="H25" s="11" t="s">
        <v>27</v>
      </c>
      <c r="I25" s="15" t="s">
        <v>56</v>
      </c>
      <c r="J25" s="15" t="s">
        <v>28</v>
      </c>
      <c r="K25" s="16" t="s">
        <v>62</v>
      </c>
      <c r="L25" s="15" t="s">
        <v>93</v>
      </c>
      <c r="M25" s="15"/>
      <c r="N25" s="15" t="s">
        <v>37</v>
      </c>
      <c r="O25" s="15"/>
      <c r="P25" s="16" t="s">
        <v>94</v>
      </c>
      <c r="Q25" s="17">
        <v>7499</v>
      </c>
      <c r="R25" s="18">
        <v>47.99</v>
      </c>
      <c r="S25" s="19">
        <v>4484.9884999999995</v>
      </c>
      <c r="T25" s="20" t="s">
        <v>33</v>
      </c>
      <c r="U25" s="21" t="s">
        <v>67</v>
      </c>
      <c r="V25" s="25" t="s">
        <v>68</v>
      </c>
      <c r="W25" s="22">
        <v>1</v>
      </c>
      <c r="X25" s="23"/>
    </row>
    <row r="26" spans="1:24" s="1" customFormat="1" ht="52.05" customHeight="1" x14ac:dyDescent="0.3">
      <c r="A26" s="11" t="s">
        <v>23</v>
      </c>
      <c r="B26" s="11" t="s">
        <v>95</v>
      </c>
      <c r="C26" s="12" t="s">
        <v>96</v>
      </c>
      <c r="D26" s="53"/>
      <c r="E26" s="39" t="str">
        <f>HYPERLINK("https://www.google.ru/search?q=112362342&amp;newwindow=1&amp;tbm=isch","Еще фото")</f>
        <v>Еще фото</v>
      </c>
      <c r="F26" s="14"/>
      <c r="G26" s="11" t="s">
        <v>56</v>
      </c>
      <c r="H26" s="11" t="s">
        <v>27</v>
      </c>
      <c r="I26" s="15" t="s">
        <v>56</v>
      </c>
      <c r="J26" s="15" t="s">
        <v>28</v>
      </c>
      <c r="K26" s="16" t="s">
        <v>29</v>
      </c>
      <c r="L26" s="55" t="s">
        <v>97</v>
      </c>
      <c r="M26" s="15"/>
      <c r="N26" s="15" t="s">
        <v>37</v>
      </c>
      <c r="O26" s="15"/>
      <c r="P26" s="16" t="s">
        <v>98</v>
      </c>
      <c r="Q26" s="17">
        <v>9799</v>
      </c>
      <c r="R26" s="18">
        <v>47.95</v>
      </c>
      <c r="S26" s="19">
        <v>5864.9884999999995</v>
      </c>
      <c r="T26" s="20" t="s">
        <v>33</v>
      </c>
      <c r="U26" s="21" t="s">
        <v>38</v>
      </c>
      <c r="V26" s="22">
        <v>48</v>
      </c>
      <c r="W26" s="22">
        <v>1</v>
      </c>
      <c r="X26" s="23"/>
    </row>
    <row r="27" spans="1:24" s="1" customFormat="1" ht="61.05" customHeight="1" x14ac:dyDescent="0.3">
      <c r="A27" s="24" t="s">
        <v>23</v>
      </c>
      <c r="B27" s="24" t="s">
        <v>95</v>
      </c>
      <c r="C27" s="12" t="s">
        <v>96</v>
      </c>
      <c r="D27" s="54"/>
      <c r="E27" s="39" t="str">
        <f>HYPERLINK("https://www.google.ru/search?q=112362342&amp;newwindow=1&amp;tbm=isch","Еще фото")</f>
        <v>Еще фото</v>
      </c>
      <c r="F27" s="14"/>
      <c r="G27" s="24" t="s">
        <v>56</v>
      </c>
      <c r="H27" s="24" t="s">
        <v>27</v>
      </c>
      <c r="I27" s="24" t="s">
        <v>56</v>
      </c>
      <c r="J27" s="15" t="s">
        <v>28</v>
      </c>
      <c r="K27" s="16" t="s">
        <v>29</v>
      </c>
      <c r="L27" s="56"/>
      <c r="M27" s="15"/>
      <c r="N27" s="15" t="s">
        <v>37</v>
      </c>
      <c r="O27" s="15"/>
      <c r="P27" s="16" t="s">
        <v>98</v>
      </c>
      <c r="Q27" s="17">
        <v>9799</v>
      </c>
      <c r="R27" s="18">
        <v>47.95</v>
      </c>
      <c r="S27" s="19">
        <v>5864.9884999999995</v>
      </c>
      <c r="T27" s="20" t="s">
        <v>33</v>
      </c>
      <c r="U27" s="21" t="s">
        <v>99</v>
      </c>
      <c r="V27" s="22">
        <v>48</v>
      </c>
      <c r="W27" s="22">
        <v>1</v>
      </c>
      <c r="X27" s="23"/>
    </row>
    <row r="28" spans="1:24" s="1" customFormat="1" ht="108" customHeight="1" x14ac:dyDescent="0.3">
      <c r="A28" s="11" t="s">
        <v>23</v>
      </c>
      <c r="B28" s="11" t="s">
        <v>100</v>
      </c>
      <c r="C28" s="12" t="s">
        <v>101</v>
      </c>
      <c r="D28" s="13"/>
      <c r="E28" s="39" t="str">
        <f>HYPERLINK("https://www.google.ru/search?q=112126032&amp;newwindow=1&amp;tbm=isch","Еще фото")</f>
        <v>Еще фото</v>
      </c>
      <c r="F28" s="14" t="s">
        <v>102</v>
      </c>
      <c r="G28" s="11" t="s">
        <v>56</v>
      </c>
      <c r="H28" s="11" t="s">
        <v>27</v>
      </c>
      <c r="I28" s="15" t="s">
        <v>56</v>
      </c>
      <c r="J28" s="15" t="s">
        <v>28</v>
      </c>
      <c r="K28" s="16" t="s">
        <v>29</v>
      </c>
      <c r="L28" s="15" t="s">
        <v>103</v>
      </c>
      <c r="M28" s="15"/>
      <c r="N28" s="15" t="s">
        <v>37</v>
      </c>
      <c r="O28" s="15"/>
      <c r="P28" s="16" t="s">
        <v>50</v>
      </c>
      <c r="Q28" s="17">
        <v>9599</v>
      </c>
      <c r="R28" s="18">
        <v>47.91</v>
      </c>
      <c r="S28" s="19">
        <v>5749.9884999999995</v>
      </c>
      <c r="T28" s="20" t="s">
        <v>33</v>
      </c>
      <c r="U28" s="21" t="s">
        <v>104</v>
      </c>
      <c r="V28" s="22">
        <v>56</v>
      </c>
      <c r="W28" s="22">
        <v>1</v>
      </c>
      <c r="X28" s="23"/>
    </row>
    <row r="29" spans="1:24" s="1" customFormat="1" ht="108" customHeight="1" x14ac:dyDescent="0.3">
      <c r="A29" s="11" t="s">
        <v>23</v>
      </c>
      <c r="B29" s="11" t="s">
        <v>105</v>
      </c>
      <c r="C29" s="12" t="s">
        <v>106</v>
      </c>
      <c r="D29" s="13"/>
      <c r="E29" s="39" t="str">
        <f>HYPERLINK("https://www.google.ru/search?q=112141197&amp;newwindow=1&amp;tbm=isch","Еще фото")</f>
        <v>Еще фото</v>
      </c>
      <c r="F29" s="14" t="s">
        <v>102</v>
      </c>
      <c r="G29" s="11" t="s">
        <v>56</v>
      </c>
      <c r="H29" s="11" t="s">
        <v>27</v>
      </c>
      <c r="I29" s="15" t="s">
        <v>56</v>
      </c>
      <c r="J29" s="15" t="s">
        <v>28</v>
      </c>
      <c r="K29" s="16" t="s">
        <v>29</v>
      </c>
      <c r="L29" s="15" t="s">
        <v>107</v>
      </c>
      <c r="M29" s="15"/>
      <c r="N29" s="15" t="s">
        <v>37</v>
      </c>
      <c r="O29" s="15"/>
      <c r="P29" s="16" t="s">
        <v>108</v>
      </c>
      <c r="Q29" s="17">
        <v>9599</v>
      </c>
      <c r="R29" s="18">
        <v>47.91</v>
      </c>
      <c r="S29" s="19">
        <v>5749.9884999999995</v>
      </c>
      <c r="T29" s="20" t="s">
        <v>33</v>
      </c>
      <c r="U29" s="21" t="s">
        <v>43</v>
      </c>
      <c r="V29" s="22">
        <v>46</v>
      </c>
      <c r="W29" s="22">
        <v>1</v>
      </c>
      <c r="X29" s="23"/>
    </row>
    <row r="30" spans="1:24" s="1" customFormat="1" ht="108" customHeight="1" x14ac:dyDescent="0.3">
      <c r="A30" s="11" t="s">
        <v>23</v>
      </c>
      <c r="B30" s="11" t="s">
        <v>109</v>
      </c>
      <c r="C30" s="12" t="s">
        <v>110</v>
      </c>
      <c r="D30" s="13"/>
      <c r="E30" s="39" t="str">
        <f>HYPERLINK("https://www.google.ru/search?q=112356815&amp;newwindow=1&amp;tbm=isch","Еще фото")</f>
        <v>Еще фото</v>
      </c>
      <c r="F30" s="14"/>
      <c r="G30" s="11" t="s">
        <v>56</v>
      </c>
      <c r="H30" s="11" t="s">
        <v>27</v>
      </c>
      <c r="I30" s="15" t="s">
        <v>56</v>
      </c>
      <c r="J30" s="15" t="s">
        <v>28</v>
      </c>
      <c r="K30" s="16" t="s">
        <v>29</v>
      </c>
      <c r="L30" s="15" t="s">
        <v>111</v>
      </c>
      <c r="M30" s="15"/>
      <c r="N30" s="15" t="s">
        <v>112</v>
      </c>
      <c r="O30" s="15"/>
      <c r="P30" s="16" t="s">
        <v>42</v>
      </c>
      <c r="Q30" s="17">
        <v>9599</v>
      </c>
      <c r="R30" s="18">
        <v>47.91</v>
      </c>
      <c r="S30" s="19">
        <v>5749.9884999999995</v>
      </c>
      <c r="T30" s="20" t="s">
        <v>33</v>
      </c>
      <c r="U30" s="21" t="s">
        <v>38</v>
      </c>
      <c r="V30" s="22">
        <v>48</v>
      </c>
      <c r="W30" s="22">
        <v>2</v>
      </c>
      <c r="X30" s="23"/>
    </row>
    <row r="31" spans="1:24" s="1" customFormat="1" ht="108" customHeight="1" x14ac:dyDescent="0.3">
      <c r="A31" s="11" t="s">
        <v>23</v>
      </c>
      <c r="B31" s="11" t="s">
        <v>113</v>
      </c>
      <c r="C31" s="12" t="s">
        <v>114</v>
      </c>
      <c r="D31" s="13"/>
      <c r="E31" s="39" t="str">
        <f>HYPERLINK("https://www.google.ru/search?q=112145952&amp;newwindow=1&amp;tbm=isch","Еще фото")</f>
        <v>Еще фото</v>
      </c>
      <c r="F31" s="14"/>
      <c r="G31" s="11" t="s">
        <v>56</v>
      </c>
      <c r="H31" s="11" t="s">
        <v>27</v>
      </c>
      <c r="I31" s="15" t="s">
        <v>56</v>
      </c>
      <c r="J31" s="15" t="s">
        <v>28</v>
      </c>
      <c r="K31" s="16" t="s">
        <v>62</v>
      </c>
      <c r="L31" s="15" t="s">
        <v>115</v>
      </c>
      <c r="M31" s="15" t="s">
        <v>75</v>
      </c>
      <c r="N31" s="15" t="s">
        <v>37</v>
      </c>
      <c r="O31" s="15"/>
      <c r="P31" s="16" t="s">
        <v>108</v>
      </c>
      <c r="Q31" s="17">
        <v>11299</v>
      </c>
      <c r="R31" s="18">
        <v>47.78</v>
      </c>
      <c r="S31" s="19">
        <v>6784.9884999999995</v>
      </c>
      <c r="T31" s="20" t="s">
        <v>33</v>
      </c>
      <c r="U31" s="21" t="s">
        <v>70</v>
      </c>
      <c r="V31" s="25" t="s">
        <v>71</v>
      </c>
      <c r="W31" s="22">
        <v>4</v>
      </c>
      <c r="X31" s="23"/>
    </row>
    <row r="32" spans="1:24" s="1" customFormat="1" ht="52.05" customHeight="1" x14ac:dyDescent="0.3">
      <c r="A32" s="11" t="s">
        <v>23</v>
      </c>
      <c r="B32" s="11" t="s">
        <v>116</v>
      </c>
      <c r="C32" s="12" t="s">
        <v>117</v>
      </c>
      <c r="D32" s="53"/>
      <c r="E32" s="39" t="str">
        <f>HYPERLINK("https://www.google.ru/search?q=112378170&amp;newwindow=1&amp;tbm=isch","Еще фото")</f>
        <v>Еще фото</v>
      </c>
      <c r="F32" s="14"/>
      <c r="G32" s="11" t="s">
        <v>56</v>
      </c>
      <c r="H32" s="11" t="s">
        <v>27</v>
      </c>
      <c r="I32" s="15" t="s">
        <v>56</v>
      </c>
      <c r="J32" s="15" t="s">
        <v>28</v>
      </c>
      <c r="K32" s="16" t="s">
        <v>62</v>
      </c>
      <c r="L32" s="55" t="s">
        <v>118</v>
      </c>
      <c r="M32" s="15"/>
      <c r="N32" s="15" t="s">
        <v>37</v>
      </c>
      <c r="O32" s="15"/>
      <c r="P32" s="16" t="s">
        <v>77</v>
      </c>
      <c r="Q32" s="17">
        <v>11299</v>
      </c>
      <c r="R32" s="18">
        <v>47.78</v>
      </c>
      <c r="S32" s="19">
        <v>6784.9884999999995</v>
      </c>
      <c r="T32" s="20" t="s">
        <v>33</v>
      </c>
      <c r="U32" s="21" t="s">
        <v>119</v>
      </c>
      <c r="V32" s="22">
        <v>44</v>
      </c>
      <c r="W32" s="22">
        <v>1</v>
      </c>
      <c r="X32" s="23"/>
    </row>
    <row r="33" spans="1:24" s="1" customFormat="1" ht="61.05" customHeight="1" x14ac:dyDescent="0.3">
      <c r="A33" s="24" t="s">
        <v>23</v>
      </c>
      <c r="B33" s="24" t="s">
        <v>116</v>
      </c>
      <c r="C33" s="12" t="s">
        <v>117</v>
      </c>
      <c r="D33" s="54"/>
      <c r="E33" s="39" t="str">
        <f>HYPERLINK("https://www.google.ru/search?q=112378170&amp;newwindow=1&amp;tbm=isch","Еще фото")</f>
        <v>Еще фото</v>
      </c>
      <c r="F33" s="14"/>
      <c r="G33" s="24" t="s">
        <v>56</v>
      </c>
      <c r="H33" s="24" t="s">
        <v>27</v>
      </c>
      <c r="I33" s="24" t="s">
        <v>56</v>
      </c>
      <c r="J33" s="15" t="s">
        <v>28</v>
      </c>
      <c r="K33" s="16" t="s">
        <v>62</v>
      </c>
      <c r="L33" s="56"/>
      <c r="M33" s="15"/>
      <c r="N33" s="15" t="s">
        <v>37</v>
      </c>
      <c r="O33" s="15"/>
      <c r="P33" s="16" t="s">
        <v>77</v>
      </c>
      <c r="Q33" s="17">
        <v>11299</v>
      </c>
      <c r="R33" s="18">
        <v>47.78</v>
      </c>
      <c r="S33" s="19">
        <v>6784.9884999999995</v>
      </c>
      <c r="T33" s="20" t="s">
        <v>33</v>
      </c>
      <c r="U33" s="21" t="s">
        <v>120</v>
      </c>
      <c r="V33" s="25" t="s">
        <v>52</v>
      </c>
      <c r="W33" s="22">
        <v>1</v>
      </c>
      <c r="X33" s="23"/>
    </row>
    <row r="34" spans="1:24" s="1" customFormat="1" ht="108" customHeight="1" x14ac:dyDescent="0.3">
      <c r="A34" s="11" t="s">
        <v>23</v>
      </c>
      <c r="B34" s="11" t="s">
        <v>121</v>
      </c>
      <c r="C34" s="12" t="s">
        <v>122</v>
      </c>
      <c r="D34" s="13"/>
      <c r="E34" s="39" t="str">
        <f>HYPERLINK("https://www.google.ru/search?q=W12SP690A&amp;newwindow=1&amp;tbm=isch","Еще фото")</f>
        <v>Еще фото</v>
      </c>
      <c r="F34" s="14"/>
      <c r="G34" s="11" t="s">
        <v>56</v>
      </c>
      <c r="H34" s="11" t="s">
        <v>27</v>
      </c>
      <c r="I34" s="15" t="s">
        <v>56</v>
      </c>
      <c r="J34" s="15" t="s">
        <v>28</v>
      </c>
      <c r="K34" s="16" t="s">
        <v>29</v>
      </c>
      <c r="L34" s="15" t="s">
        <v>123</v>
      </c>
      <c r="M34" s="15" t="s">
        <v>64</v>
      </c>
      <c r="N34" s="15" t="s">
        <v>112</v>
      </c>
      <c r="O34" s="15" t="s">
        <v>65</v>
      </c>
      <c r="P34" s="16" t="s">
        <v>124</v>
      </c>
      <c r="Q34" s="17">
        <v>11490</v>
      </c>
      <c r="R34" s="18">
        <v>47.78</v>
      </c>
      <c r="S34" s="19">
        <v>6899.9884999999995</v>
      </c>
      <c r="T34" s="20" t="s">
        <v>33</v>
      </c>
      <c r="U34" s="21" t="s">
        <v>125</v>
      </c>
      <c r="V34" s="22">
        <v>48</v>
      </c>
      <c r="W34" s="22">
        <v>1</v>
      </c>
      <c r="X34" s="23"/>
    </row>
    <row r="35" spans="1:24" s="1" customFormat="1" ht="108" customHeight="1" x14ac:dyDescent="0.3">
      <c r="A35" s="11" t="s">
        <v>23</v>
      </c>
      <c r="B35" s="11" t="s">
        <v>126</v>
      </c>
      <c r="C35" s="12" t="s">
        <v>127</v>
      </c>
      <c r="D35" s="13"/>
      <c r="E35" s="39" t="str">
        <f>HYPERLINK("https://www.google.ru/search?q=112370955&amp;newwindow=1&amp;tbm=isch","Еще фото")</f>
        <v>Еще фото</v>
      </c>
      <c r="F35" s="14" t="s">
        <v>102</v>
      </c>
      <c r="G35" s="11" t="s">
        <v>56</v>
      </c>
      <c r="H35" s="11" t="s">
        <v>27</v>
      </c>
      <c r="I35" s="15" t="s">
        <v>56</v>
      </c>
      <c r="J35" s="15" t="s">
        <v>28</v>
      </c>
      <c r="K35" s="16" t="s">
        <v>29</v>
      </c>
      <c r="L35" s="15" t="s">
        <v>128</v>
      </c>
      <c r="M35" s="15"/>
      <c r="N35" s="15" t="s">
        <v>37</v>
      </c>
      <c r="O35" s="15"/>
      <c r="P35" s="16" t="s">
        <v>50</v>
      </c>
      <c r="Q35" s="17">
        <v>10899</v>
      </c>
      <c r="R35" s="18">
        <v>47.7</v>
      </c>
      <c r="S35" s="19">
        <v>6554.9884999999995</v>
      </c>
      <c r="T35" s="20" t="s">
        <v>33</v>
      </c>
      <c r="U35" s="21" t="s">
        <v>129</v>
      </c>
      <c r="V35" s="25" t="s">
        <v>130</v>
      </c>
      <c r="W35" s="22">
        <v>2</v>
      </c>
      <c r="X35" s="23"/>
    </row>
    <row r="36" spans="1:24" s="1" customFormat="1" ht="108" customHeight="1" x14ac:dyDescent="0.3">
      <c r="A36" s="11" t="s">
        <v>23</v>
      </c>
      <c r="B36" s="11" t="s">
        <v>131</v>
      </c>
      <c r="C36" s="12" t="s">
        <v>132</v>
      </c>
      <c r="D36" s="13"/>
      <c r="E36" s="39" t="str">
        <f>HYPERLINK("https://www.google.ru/search?q=112371749&amp;newwindow=1&amp;tbm=isch","Еще фото")</f>
        <v>Еще фото</v>
      </c>
      <c r="F36" s="14"/>
      <c r="G36" s="11" t="s">
        <v>56</v>
      </c>
      <c r="H36" s="11" t="s">
        <v>27</v>
      </c>
      <c r="I36" s="15" t="s">
        <v>56</v>
      </c>
      <c r="J36" s="15" t="s">
        <v>28</v>
      </c>
      <c r="K36" s="16" t="s">
        <v>62</v>
      </c>
      <c r="L36" s="15" t="s">
        <v>133</v>
      </c>
      <c r="M36" s="15"/>
      <c r="N36" s="15" t="s">
        <v>112</v>
      </c>
      <c r="O36" s="15"/>
      <c r="P36" s="16" t="s">
        <v>134</v>
      </c>
      <c r="Q36" s="17">
        <v>10899</v>
      </c>
      <c r="R36" s="18">
        <v>47.7</v>
      </c>
      <c r="S36" s="19">
        <v>6554.9884999999995</v>
      </c>
      <c r="T36" s="20" t="s">
        <v>33</v>
      </c>
      <c r="U36" s="21" t="s">
        <v>135</v>
      </c>
      <c r="V36" s="25" t="s">
        <v>45</v>
      </c>
      <c r="W36" s="22">
        <v>1</v>
      </c>
      <c r="X36" s="23"/>
    </row>
    <row r="37" spans="1:24" s="1" customFormat="1" ht="52.05" customHeight="1" x14ac:dyDescent="0.3">
      <c r="A37" s="11" t="s">
        <v>23</v>
      </c>
      <c r="B37" s="11" t="s">
        <v>100</v>
      </c>
      <c r="C37" s="12" t="s">
        <v>136</v>
      </c>
      <c r="D37" s="53"/>
      <c r="E37" s="39" t="str">
        <f>HYPERLINK("https://www.google.ru/search?q=112126034&amp;newwindow=1&amp;tbm=isch","Еще фото")</f>
        <v>Еще фото</v>
      </c>
      <c r="F37" s="14" t="s">
        <v>102</v>
      </c>
      <c r="G37" s="11" t="s">
        <v>56</v>
      </c>
      <c r="H37" s="11" t="s">
        <v>27</v>
      </c>
      <c r="I37" s="15" t="s">
        <v>56</v>
      </c>
      <c r="J37" s="15" t="s">
        <v>28</v>
      </c>
      <c r="K37" s="16" t="s">
        <v>29</v>
      </c>
      <c r="L37" s="55" t="s">
        <v>137</v>
      </c>
      <c r="M37" s="15" t="s">
        <v>64</v>
      </c>
      <c r="N37" s="15" t="s">
        <v>112</v>
      </c>
      <c r="O37" s="15" t="s">
        <v>65</v>
      </c>
      <c r="P37" s="16" t="s">
        <v>77</v>
      </c>
      <c r="Q37" s="17">
        <v>10699</v>
      </c>
      <c r="R37" s="18">
        <v>47.66</v>
      </c>
      <c r="S37" s="19">
        <v>6439.9884999999995</v>
      </c>
      <c r="T37" s="20" t="s">
        <v>33</v>
      </c>
      <c r="U37" s="21" t="s">
        <v>38</v>
      </c>
      <c r="V37" s="22">
        <v>48</v>
      </c>
      <c r="W37" s="22">
        <v>7</v>
      </c>
      <c r="X37" s="23"/>
    </row>
    <row r="38" spans="1:24" s="1" customFormat="1" ht="61.05" customHeight="1" x14ac:dyDescent="0.3">
      <c r="A38" s="24" t="s">
        <v>23</v>
      </c>
      <c r="B38" s="24" t="s">
        <v>100</v>
      </c>
      <c r="C38" s="12" t="s">
        <v>136</v>
      </c>
      <c r="D38" s="54"/>
      <c r="E38" s="39" t="str">
        <f>HYPERLINK("https://www.google.ru/search?q=112126034&amp;newwindow=1&amp;tbm=isch","Еще фото")</f>
        <v>Еще фото</v>
      </c>
      <c r="F38" s="14" t="s">
        <v>102</v>
      </c>
      <c r="G38" s="24" t="s">
        <v>56</v>
      </c>
      <c r="H38" s="24" t="s">
        <v>27</v>
      </c>
      <c r="I38" s="24" t="s">
        <v>56</v>
      </c>
      <c r="J38" s="15" t="s">
        <v>28</v>
      </c>
      <c r="K38" s="16" t="s">
        <v>29</v>
      </c>
      <c r="L38" s="56"/>
      <c r="M38" s="15" t="s">
        <v>64</v>
      </c>
      <c r="N38" s="15" t="s">
        <v>112</v>
      </c>
      <c r="O38" s="15" t="s">
        <v>65</v>
      </c>
      <c r="P38" s="16" t="s">
        <v>77</v>
      </c>
      <c r="Q38" s="17">
        <v>10699</v>
      </c>
      <c r="R38" s="18">
        <v>47.66</v>
      </c>
      <c r="S38" s="19">
        <v>6439.9884999999995</v>
      </c>
      <c r="T38" s="20" t="s">
        <v>33</v>
      </c>
      <c r="U38" s="21" t="s">
        <v>138</v>
      </c>
      <c r="V38" s="22">
        <v>52</v>
      </c>
      <c r="W38" s="22">
        <v>1</v>
      </c>
      <c r="X38" s="23"/>
    </row>
    <row r="39" spans="1:24" s="1" customFormat="1" ht="108" customHeight="1" x14ac:dyDescent="0.3">
      <c r="A39" s="11" t="s">
        <v>23</v>
      </c>
      <c r="B39" s="11" t="s">
        <v>105</v>
      </c>
      <c r="C39" s="12" t="s">
        <v>139</v>
      </c>
      <c r="D39" s="13"/>
      <c r="E39" s="39" t="str">
        <f>HYPERLINK("https://www.google.ru/search?q=112126867&amp;newwindow=1&amp;tbm=isch","Еще фото")</f>
        <v>Еще фото</v>
      </c>
      <c r="F39" s="14" t="s">
        <v>102</v>
      </c>
      <c r="G39" s="11" t="s">
        <v>56</v>
      </c>
      <c r="H39" s="11" t="s">
        <v>27</v>
      </c>
      <c r="I39" s="15" t="s">
        <v>56</v>
      </c>
      <c r="J39" s="15" t="s">
        <v>28</v>
      </c>
      <c r="K39" s="16" t="s">
        <v>29</v>
      </c>
      <c r="L39" s="15" t="s">
        <v>140</v>
      </c>
      <c r="M39" s="15" t="s">
        <v>64</v>
      </c>
      <c r="N39" s="15" t="s">
        <v>37</v>
      </c>
      <c r="O39" s="15" t="s">
        <v>65</v>
      </c>
      <c r="P39" s="16" t="s">
        <v>77</v>
      </c>
      <c r="Q39" s="17">
        <v>10699</v>
      </c>
      <c r="R39" s="18">
        <v>47.66</v>
      </c>
      <c r="S39" s="19">
        <v>6439.9884999999995</v>
      </c>
      <c r="T39" s="20" t="s">
        <v>33</v>
      </c>
      <c r="U39" s="21" t="s">
        <v>141</v>
      </c>
      <c r="V39" s="22">
        <v>50</v>
      </c>
      <c r="W39" s="22">
        <v>1</v>
      </c>
      <c r="X39" s="23"/>
    </row>
    <row r="40" spans="1:24" s="1" customFormat="1" ht="52.05" customHeight="1" x14ac:dyDescent="0.3">
      <c r="A40" s="11" t="s">
        <v>23</v>
      </c>
      <c r="B40" s="11" t="s">
        <v>142</v>
      </c>
      <c r="C40" s="12" t="s">
        <v>143</v>
      </c>
      <c r="D40" s="53"/>
      <c r="E40" s="39" t="str">
        <f>HYPERLINK("https://www.google.ru/search?q=112322663&amp;newwindow=1&amp;tbm=isch","Еще фото")</f>
        <v>Еще фото</v>
      </c>
      <c r="F40" s="14"/>
      <c r="G40" s="11" t="s">
        <v>56</v>
      </c>
      <c r="H40" s="11" t="s">
        <v>27</v>
      </c>
      <c r="I40" s="15" t="s">
        <v>56</v>
      </c>
      <c r="J40" s="15" t="s">
        <v>28</v>
      </c>
      <c r="K40" s="16" t="s">
        <v>29</v>
      </c>
      <c r="L40" s="55" t="s">
        <v>144</v>
      </c>
      <c r="M40" s="15"/>
      <c r="N40" s="15" t="s">
        <v>37</v>
      </c>
      <c r="O40" s="15"/>
      <c r="P40" s="16" t="s">
        <v>77</v>
      </c>
      <c r="Q40" s="17">
        <v>10699</v>
      </c>
      <c r="R40" s="18">
        <v>47.66</v>
      </c>
      <c r="S40" s="19">
        <v>6439.9884999999995</v>
      </c>
      <c r="T40" s="20" t="s">
        <v>33</v>
      </c>
      <c r="U40" s="21" t="s">
        <v>145</v>
      </c>
      <c r="V40" s="22">
        <v>52</v>
      </c>
      <c r="W40" s="22">
        <v>2</v>
      </c>
      <c r="X40" s="23"/>
    </row>
    <row r="41" spans="1:24" s="1" customFormat="1" ht="61.05" customHeight="1" x14ac:dyDescent="0.3">
      <c r="A41" s="24" t="s">
        <v>23</v>
      </c>
      <c r="B41" s="24" t="s">
        <v>142</v>
      </c>
      <c r="C41" s="12" t="s">
        <v>143</v>
      </c>
      <c r="D41" s="54"/>
      <c r="E41" s="39" t="str">
        <f>HYPERLINK("https://www.google.ru/search?q=112322663&amp;newwindow=1&amp;tbm=isch","Еще фото")</f>
        <v>Еще фото</v>
      </c>
      <c r="F41" s="14"/>
      <c r="G41" s="24" t="s">
        <v>56</v>
      </c>
      <c r="H41" s="24" t="s">
        <v>27</v>
      </c>
      <c r="I41" s="24" t="s">
        <v>56</v>
      </c>
      <c r="J41" s="15" t="s">
        <v>28</v>
      </c>
      <c r="K41" s="16" t="s">
        <v>29</v>
      </c>
      <c r="L41" s="56"/>
      <c r="M41" s="15"/>
      <c r="N41" s="15" t="s">
        <v>37</v>
      </c>
      <c r="O41" s="15"/>
      <c r="P41" s="16" t="s">
        <v>77</v>
      </c>
      <c r="Q41" s="17">
        <v>10699</v>
      </c>
      <c r="R41" s="18">
        <v>47.66</v>
      </c>
      <c r="S41" s="19">
        <v>6439.9884999999995</v>
      </c>
      <c r="T41" s="20" t="s">
        <v>33</v>
      </c>
      <c r="U41" s="21" t="s">
        <v>104</v>
      </c>
      <c r="V41" s="22">
        <v>56</v>
      </c>
      <c r="W41" s="22">
        <v>3</v>
      </c>
      <c r="X41" s="23"/>
    </row>
    <row r="42" spans="1:24" s="1" customFormat="1" ht="26" customHeight="1" x14ac:dyDescent="0.3">
      <c r="A42" s="11" t="s">
        <v>23</v>
      </c>
      <c r="B42" s="11" t="s">
        <v>100</v>
      </c>
      <c r="C42" s="12" t="s">
        <v>146</v>
      </c>
      <c r="D42" s="57"/>
      <c r="E42" s="39" t="str">
        <f>HYPERLINK("https://www.google.ru/search?q=112341387&amp;newwindow=1&amp;tbm=isch","Еще фото")</f>
        <v>Еще фото</v>
      </c>
      <c r="F42" s="14" t="s">
        <v>102</v>
      </c>
      <c r="G42" s="11" t="s">
        <v>56</v>
      </c>
      <c r="H42" s="11" t="s">
        <v>27</v>
      </c>
      <c r="I42" s="15" t="s">
        <v>56</v>
      </c>
      <c r="J42" s="15" t="s">
        <v>28</v>
      </c>
      <c r="K42" s="16" t="s">
        <v>29</v>
      </c>
      <c r="L42" s="55" t="s">
        <v>147</v>
      </c>
      <c r="M42" s="15" t="s">
        <v>58</v>
      </c>
      <c r="N42" s="15" t="s">
        <v>37</v>
      </c>
      <c r="O42" s="15"/>
      <c r="P42" s="16" t="s">
        <v>148</v>
      </c>
      <c r="Q42" s="17">
        <v>10699</v>
      </c>
      <c r="R42" s="18">
        <v>47.66</v>
      </c>
      <c r="S42" s="19">
        <v>6439.9884999999995</v>
      </c>
      <c r="T42" s="20" t="s">
        <v>33</v>
      </c>
      <c r="U42" s="21" t="s">
        <v>53</v>
      </c>
      <c r="V42" s="25" t="s">
        <v>52</v>
      </c>
      <c r="W42" s="22">
        <v>2</v>
      </c>
      <c r="X42" s="23"/>
    </row>
    <row r="43" spans="1:24" s="1" customFormat="1" ht="26" customHeight="1" x14ac:dyDescent="0.3">
      <c r="A43" s="24" t="s">
        <v>23</v>
      </c>
      <c r="B43" s="24" t="s">
        <v>100</v>
      </c>
      <c r="C43" s="12" t="s">
        <v>146</v>
      </c>
      <c r="D43" s="58"/>
      <c r="E43" s="39" t="str">
        <f>HYPERLINK("https://www.google.ru/search?q=112341387&amp;newwindow=1&amp;tbm=isch","Еще фото")</f>
        <v>Еще фото</v>
      </c>
      <c r="F43" s="14" t="s">
        <v>102</v>
      </c>
      <c r="G43" s="24" t="s">
        <v>56</v>
      </c>
      <c r="H43" s="24" t="s">
        <v>27</v>
      </c>
      <c r="I43" s="24" t="s">
        <v>56</v>
      </c>
      <c r="J43" s="15" t="s">
        <v>28</v>
      </c>
      <c r="K43" s="16" t="s">
        <v>29</v>
      </c>
      <c r="L43" s="60"/>
      <c r="M43" s="15" t="s">
        <v>58</v>
      </c>
      <c r="N43" s="15" t="s">
        <v>37</v>
      </c>
      <c r="O43" s="15"/>
      <c r="P43" s="16" t="s">
        <v>148</v>
      </c>
      <c r="Q43" s="17">
        <v>10699</v>
      </c>
      <c r="R43" s="18">
        <v>47.66</v>
      </c>
      <c r="S43" s="19">
        <v>6439.9884999999995</v>
      </c>
      <c r="T43" s="20" t="s">
        <v>33</v>
      </c>
      <c r="U43" s="21" t="s">
        <v>34</v>
      </c>
      <c r="V43" s="22">
        <v>46</v>
      </c>
      <c r="W43" s="22">
        <v>3</v>
      </c>
      <c r="X43" s="23"/>
    </row>
    <row r="44" spans="1:24" s="1" customFormat="1" ht="26" customHeight="1" x14ac:dyDescent="0.3">
      <c r="A44" s="24" t="s">
        <v>23</v>
      </c>
      <c r="B44" s="24" t="s">
        <v>100</v>
      </c>
      <c r="C44" s="12" t="s">
        <v>146</v>
      </c>
      <c r="D44" s="58"/>
      <c r="E44" s="39" t="str">
        <f>HYPERLINK("https://www.google.ru/search?q=112341387&amp;newwindow=1&amp;tbm=isch","Еще фото")</f>
        <v>Еще фото</v>
      </c>
      <c r="F44" s="14" t="s">
        <v>102</v>
      </c>
      <c r="G44" s="24" t="s">
        <v>56</v>
      </c>
      <c r="H44" s="24" t="s">
        <v>27</v>
      </c>
      <c r="I44" s="24" t="s">
        <v>56</v>
      </c>
      <c r="J44" s="15" t="s">
        <v>28</v>
      </c>
      <c r="K44" s="16" t="s">
        <v>29</v>
      </c>
      <c r="L44" s="60"/>
      <c r="M44" s="15" t="s">
        <v>58</v>
      </c>
      <c r="N44" s="15" t="s">
        <v>37</v>
      </c>
      <c r="O44" s="15"/>
      <c r="P44" s="16" t="s">
        <v>148</v>
      </c>
      <c r="Q44" s="17">
        <v>10699</v>
      </c>
      <c r="R44" s="18">
        <v>47.66</v>
      </c>
      <c r="S44" s="19">
        <v>6439.9884999999995</v>
      </c>
      <c r="T44" s="20" t="s">
        <v>33</v>
      </c>
      <c r="U44" s="21" t="s">
        <v>149</v>
      </c>
      <c r="V44" s="25" t="s">
        <v>130</v>
      </c>
      <c r="W44" s="22">
        <v>7</v>
      </c>
      <c r="X44" s="23"/>
    </row>
    <row r="45" spans="1:24" s="1" customFormat="1" ht="26" customHeight="1" x14ac:dyDescent="0.3">
      <c r="A45" s="24" t="s">
        <v>23</v>
      </c>
      <c r="B45" s="24" t="s">
        <v>100</v>
      </c>
      <c r="C45" s="12" t="s">
        <v>146</v>
      </c>
      <c r="D45" s="59"/>
      <c r="E45" s="39" t="str">
        <f>HYPERLINK("https://www.google.ru/search?q=112341387&amp;newwindow=1&amp;tbm=isch","Еще фото")</f>
        <v>Еще фото</v>
      </c>
      <c r="F45" s="14" t="s">
        <v>102</v>
      </c>
      <c r="G45" s="24" t="s">
        <v>56</v>
      </c>
      <c r="H45" s="24" t="s">
        <v>27</v>
      </c>
      <c r="I45" s="24" t="s">
        <v>56</v>
      </c>
      <c r="J45" s="15" t="s">
        <v>28</v>
      </c>
      <c r="K45" s="16" t="s">
        <v>29</v>
      </c>
      <c r="L45" s="56"/>
      <c r="M45" s="15" t="s">
        <v>58</v>
      </c>
      <c r="N45" s="15" t="s">
        <v>37</v>
      </c>
      <c r="O45" s="15"/>
      <c r="P45" s="16" t="s">
        <v>148</v>
      </c>
      <c r="Q45" s="17">
        <v>10699</v>
      </c>
      <c r="R45" s="18">
        <v>47.66</v>
      </c>
      <c r="S45" s="19">
        <v>6439.9884999999995</v>
      </c>
      <c r="T45" s="20" t="s">
        <v>33</v>
      </c>
      <c r="U45" s="21" t="s">
        <v>44</v>
      </c>
      <c r="V45" s="25" t="s">
        <v>130</v>
      </c>
      <c r="W45" s="22">
        <v>3</v>
      </c>
      <c r="X45" s="23"/>
    </row>
    <row r="46" spans="1:24" s="1" customFormat="1" ht="108" customHeight="1" x14ac:dyDescent="0.3">
      <c r="A46" s="11" t="s">
        <v>23</v>
      </c>
      <c r="B46" s="11" t="s">
        <v>150</v>
      </c>
      <c r="C46" s="12" t="s">
        <v>151</v>
      </c>
      <c r="D46" s="13"/>
      <c r="E46" s="39" t="str">
        <f>HYPERLINK("https://www.google.ru/search?q=112358217&amp;newwindow=1&amp;tbm=isch","Еще фото")</f>
        <v>Еще фото</v>
      </c>
      <c r="F46" s="14"/>
      <c r="G46" s="11" t="s">
        <v>56</v>
      </c>
      <c r="H46" s="11" t="s">
        <v>27</v>
      </c>
      <c r="I46" s="15" t="s">
        <v>56</v>
      </c>
      <c r="J46" s="15" t="s">
        <v>28</v>
      </c>
      <c r="K46" s="16" t="s">
        <v>29</v>
      </c>
      <c r="L46" s="15" t="s">
        <v>152</v>
      </c>
      <c r="M46" s="15"/>
      <c r="N46" s="15" t="s">
        <v>37</v>
      </c>
      <c r="O46" s="15"/>
      <c r="P46" s="16" t="s">
        <v>59</v>
      </c>
      <c r="Q46" s="17">
        <v>12199</v>
      </c>
      <c r="R46" s="18">
        <v>47.54</v>
      </c>
      <c r="S46" s="19">
        <v>7359.9884999999995</v>
      </c>
      <c r="T46" s="20" t="s">
        <v>33</v>
      </c>
      <c r="U46" s="21" t="s">
        <v>153</v>
      </c>
      <c r="V46" s="25" t="s">
        <v>45</v>
      </c>
      <c r="W46" s="22">
        <v>1</v>
      </c>
      <c r="X46" s="23"/>
    </row>
    <row r="47" spans="1:24" s="1" customFormat="1" ht="35" customHeight="1" x14ac:dyDescent="0.3">
      <c r="A47" s="11" t="s">
        <v>23</v>
      </c>
      <c r="B47" s="11" t="s">
        <v>154</v>
      </c>
      <c r="C47" s="12" t="s">
        <v>155</v>
      </c>
      <c r="D47" s="57"/>
      <c r="E47" s="39" t="str">
        <f>HYPERLINK("https://www.google.ru/search?q=112362458&amp;newwindow=1&amp;tbm=isch","Еще фото")</f>
        <v>Еще фото</v>
      </c>
      <c r="F47" s="14"/>
      <c r="G47" s="11" t="s">
        <v>56</v>
      </c>
      <c r="H47" s="11" t="s">
        <v>27</v>
      </c>
      <c r="I47" s="15" t="s">
        <v>56</v>
      </c>
      <c r="J47" s="15" t="s">
        <v>28</v>
      </c>
      <c r="K47" s="16" t="s">
        <v>29</v>
      </c>
      <c r="L47" s="55" t="s">
        <v>156</v>
      </c>
      <c r="M47" s="15" t="s">
        <v>58</v>
      </c>
      <c r="N47" s="15" t="s">
        <v>37</v>
      </c>
      <c r="O47" s="15"/>
      <c r="P47" s="16" t="s">
        <v>59</v>
      </c>
      <c r="Q47" s="17">
        <v>12199</v>
      </c>
      <c r="R47" s="18">
        <v>47.54</v>
      </c>
      <c r="S47" s="19">
        <v>7359.9884999999995</v>
      </c>
      <c r="T47" s="20" t="s">
        <v>33</v>
      </c>
      <c r="U47" s="21" t="s">
        <v>157</v>
      </c>
      <c r="V47" s="25" t="s">
        <v>52</v>
      </c>
      <c r="W47" s="22">
        <v>1</v>
      </c>
      <c r="X47" s="23"/>
    </row>
    <row r="48" spans="1:24" s="1" customFormat="1" ht="35" customHeight="1" x14ac:dyDescent="0.3">
      <c r="A48" s="24" t="s">
        <v>23</v>
      </c>
      <c r="B48" s="24" t="s">
        <v>154</v>
      </c>
      <c r="C48" s="12" t="s">
        <v>155</v>
      </c>
      <c r="D48" s="58"/>
      <c r="E48" s="39" t="str">
        <f>HYPERLINK("https://www.google.ru/search?q=112362458&amp;newwindow=1&amp;tbm=isch","Еще фото")</f>
        <v>Еще фото</v>
      </c>
      <c r="F48" s="14"/>
      <c r="G48" s="24" t="s">
        <v>56</v>
      </c>
      <c r="H48" s="24" t="s">
        <v>27</v>
      </c>
      <c r="I48" s="24" t="s">
        <v>56</v>
      </c>
      <c r="J48" s="15" t="s">
        <v>28</v>
      </c>
      <c r="K48" s="16" t="s">
        <v>29</v>
      </c>
      <c r="L48" s="60"/>
      <c r="M48" s="15" t="s">
        <v>58</v>
      </c>
      <c r="N48" s="15" t="s">
        <v>37</v>
      </c>
      <c r="O48" s="15"/>
      <c r="P48" s="16" t="s">
        <v>59</v>
      </c>
      <c r="Q48" s="17">
        <v>12199</v>
      </c>
      <c r="R48" s="18">
        <v>47.54</v>
      </c>
      <c r="S48" s="19">
        <v>7359.9884999999995</v>
      </c>
      <c r="T48" s="20" t="s">
        <v>33</v>
      </c>
      <c r="U48" s="21" t="s">
        <v>53</v>
      </c>
      <c r="V48" s="25" t="s">
        <v>52</v>
      </c>
      <c r="W48" s="22">
        <v>2</v>
      </c>
      <c r="X48" s="23"/>
    </row>
    <row r="49" spans="1:24" s="1" customFormat="1" ht="37.049999999999997" customHeight="1" x14ac:dyDescent="0.3">
      <c r="A49" s="24" t="s">
        <v>23</v>
      </c>
      <c r="B49" s="24" t="s">
        <v>154</v>
      </c>
      <c r="C49" s="12" t="s">
        <v>155</v>
      </c>
      <c r="D49" s="59"/>
      <c r="E49" s="39" t="str">
        <f>HYPERLINK("https://www.google.ru/search?q=112362458&amp;newwindow=1&amp;tbm=isch","Еще фото")</f>
        <v>Еще фото</v>
      </c>
      <c r="F49" s="14"/>
      <c r="G49" s="24" t="s">
        <v>56</v>
      </c>
      <c r="H49" s="24" t="s">
        <v>27</v>
      </c>
      <c r="I49" s="24" t="s">
        <v>56</v>
      </c>
      <c r="J49" s="15" t="s">
        <v>28</v>
      </c>
      <c r="K49" s="16" t="s">
        <v>29</v>
      </c>
      <c r="L49" s="56"/>
      <c r="M49" s="15" t="s">
        <v>58</v>
      </c>
      <c r="N49" s="15" t="s">
        <v>37</v>
      </c>
      <c r="O49" s="15"/>
      <c r="P49" s="16" t="s">
        <v>59</v>
      </c>
      <c r="Q49" s="17">
        <v>12199</v>
      </c>
      <c r="R49" s="18">
        <v>47.54</v>
      </c>
      <c r="S49" s="19">
        <v>7359.9884999999995</v>
      </c>
      <c r="T49" s="20" t="s">
        <v>33</v>
      </c>
      <c r="U49" s="21" t="s">
        <v>120</v>
      </c>
      <c r="V49" s="25" t="s">
        <v>52</v>
      </c>
      <c r="W49" s="22">
        <v>2</v>
      </c>
      <c r="X49" s="23"/>
    </row>
    <row r="50" spans="1:24" s="1" customFormat="1" ht="108" customHeight="1" x14ac:dyDescent="0.3">
      <c r="A50" s="11" t="s">
        <v>23</v>
      </c>
      <c r="B50" s="11" t="s">
        <v>158</v>
      </c>
      <c r="C50" s="12" t="s">
        <v>159</v>
      </c>
      <c r="D50" s="13"/>
      <c r="E50" s="39" t="str">
        <f>HYPERLINK("https://www.google.ru/search?q=112373026&amp;newwindow=1&amp;tbm=isch","Еще фото")</f>
        <v>Еще фото</v>
      </c>
      <c r="F50" s="14"/>
      <c r="G50" s="11" t="s">
        <v>56</v>
      </c>
      <c r="H50" s="11" t="s">
        <v>27</v>
      </c>
      <c r="I50" s="15" t="s">
        <v>56</v>
      </c>
      <c r="J50" s="15" t="s">
        <v>28</v>
      </c>
      <c r="K50" s="16" t="s">
        <v>29</v>
      </c>
      <c r="L50" s="15" t="s">
        <v>160</v>
      </c>
      <c r="M50" s="15"/>
      <c r="N50" s="15" t="s">
        <v>89</v>
      </c>
      <c r="O50" s="15"/>
      <c r="P50" s="16" t="s">
        <v>77</v>
      </c>
      <c r="Q50" s="17">
        <v>12199</v>
      </c>
      <c r="R50" s="18">
        <v>47.54</v>
      </c>
      <c r="S50" s="19">
        <v>7359.9884999999995</v>
      </c>
      <c r="T50" s="20" t="s">
        <v>33</v>
      </c>
      <c r="U50" s="21" t="s">
        <v>138</v>
      </c>
      <c r="V50" s="22">
        <v>52</v>
      </c>
      <c r="W50" s="22">
        <v>1</v>
      </c>
      <c r="X50" s="23"/>
    </row>
    <row r="51" spans="1:24" s="1" customFormat="1" ht="35" customHeight="1" x14ac:dyDescent="0.3">
      <c r="A51" s="11" t="s">
        <v>23</v>
      </c>
      <c r="B51" s="11" t="s">
        <v>161</v>
      </c>
      <c r="C51" s="12" t="s">
        <v>162</v>
      </c>
      <c r="D51" s="57"/>
      <c r="E51" s="39" t="str">
        <f>HYPERLINK("https://www.google.ru/search?q=112362560&amp;newwindow=1&amp;tbm=isch","Еще фото")</f>
        <v>Еще фото</v>
      </c>
      <c r="F51" s="14"/>
      <c r="G51" s="11" t="s">
        <v>56</v>
      </c>
      <c r="H51" s="11" t="s">
        <v>27</v>
      </c>
      <c r="I51" s="15" t="s">
        <v>56</v>
      </c>
      <c r="J51" s="15" t="s">
        <v>28</v>
      </c>
      <c r="K51" s="16" t="s">
        <v>29</v>
      </c>
      <c r="L51" s="55" t="s">
        <v>97</v>
      </c>
      <c r="M51" s="15"/>
      <c r="N51" s="15" t="s">
        <v>37</v>
      </c>
      <c r="O51" s="15"/>
      <c r="P51" s="16" t="s">
        <v>163</v>
      </c>
      <c r="Q51" s="17">
        <v>11999</v>
      </c>
      <c r="R51" s="18">
        <v>47.5</v>
      </c>
      <c r="S51" s="19">
        <v>7244.9884999999995</v>
      </c>
      <c r="T51" s="20" t="s">
        <v>33</v>
      </c>
      <c r="U51" s="21" t="s">
        <v>70</v>
      </c>
      <c r="V51" s="25" t="s">
        <v>71</v>
      </c>
      <c r="W51" s="22">
        <v>1</v>
      </c>
      <c r="X51" s="23"/>
    </row>
    <row r="52" spans="1:24" s="1" customFormat="1" ht="35" customHeight="1" x14ac:dyDescent="0.3">
      <c r="A52" s="24" t="s">
        <v>23</v>
      </c>
      <c r="B52" s="24" t="s">
        <v>161</v>
      </c>
      <c r="C52" s="12" t="s">
        <v>162</v>
      </c>
      <c r="D52" s="58"/>
      <c r="E52" s="39" t="str">
        <f>HYPERLINK("https://www.google.ru/search?q=112362560&amp;newwindow=1&amp;tbm=isch","Еще фото")</f>
        <v>Еще фото</v>
      </c>
      <c r="F52" s="14"/>
      <c r="G52" s="24" t="s">
        <v>56</v>
      </c>
      <c r="H52" s="24" t="s">
        <v>27</v>
      </c>
      <c r="I52" s="24" t="s">
        <v>56</v>
      </c>
      <c r="J52" s="15" t="s">
        <v>28</v>
      </c>
      <c r="K52" s="16" t="s">
        <v>29</v>
      </c>
      <c r="L52" s="60"/>
      <c r="M52" s="15"/>
      <c r="N52" s="15" t="s">
        <v>37</v>
      </c>
      <c r="O52" s="15"/>
      <c r="P52" s="16" t="s">
        <v>163</v>
      </c>
      <c r="Q52" s="17">
        <v>11999</v>
      </c>
      <c r="R52" s="18">
        <v>47.5</v>
      </c>
      <c r="S52" s="19">
        <v>7244.9884999999995</v>
      </c>
      <c r="T52" s="20" t="s">
        <v>33</v>
      </c>
      <c r="U52" s="21" t="s">
        <v>149</v>
      </c>
      <c r="V52" s="25" t="s">
        <v>130</v>
      </c>
      <c r="W52" s="22">
        <v>2</v>
      </c>
      <c r="X52" s="23"/>
    </row>
    <row r="53" spans="1:24" s="1" customFormat="1" ht="37.049999999999997" customHeight="1" x14ac:dyDescent="0.3">
      <c r="A53" s="24" t="s">
        <v>23</v>
      </c>
      <c r="B53" s="24" t="s">
        <v>161</v>
      </c>
      <c r="C53" s="12" t="s">
        <v>162</v>
      </c>
      <c r="D53" s="59"/>
      <c r="E53" s="39" t="str">
        <f>HYPERLINK("https://www.google.ru/search?q=112362560&amp;newwindow=1&amp;tbm=isch","Еще фото")</f>
        <v>Еще фото</v>
      </c>
      <c r="F53" s="14"/>
      <c r="G53" s="24" t="s">
        <v>56</v>
      </c>
      <c r="H53" s="24" t="s">
        <v>27</v>
      </c>
      <c r="I53" s="24" t="s">
        <v>56</v>
      </c>
      <c r="J53" s="15" t="s">
        <v>28</v>
      </c>
      <c r="K53" s="16" t="s">
        <v>29</v>
      </c>
      <c r="L53" s="56"/>
      <c r="M53" s="15"/>
      <c r="N53" s="15" t="s">
        <v>37</v>
      </c>
      <c r="O53" s="15"/>
      <c r="P53" s="16" t="s">
        <v>163</v>
      </c>
      <c r="Q53" s="17">
        <v>11999</v>
      </c>
      <c r="R53" s="18">
        <v>47.5</v>
      </c>
      <c r="S53" s="19">
        <v>7244.9884999999995</v>
      </c>
      <c r="T53" s="20" t="s">
        <v>33</v>
      </c>
      <c r="U53" s="21" t="s">
        <v>44</v>
      </c>
      <c r="V53" s="25" t="s">
        <v>130</v>
      </c>
      <c r="W53" s="22">
        <v>6</v>
      </c>
      <c r="X53" s="23"/>
    </row>
    <row r="54" spans="1:24" s="1" customFormat="1" ht="52.05" customHeight="1" x14ac:dyDescent="0.3">
      <c r="A54" s="11" t="s">
        <v>23</v>
      </c>
      <c r="B54" s="11" t="s">
        <v>164</v>
      </c>
      <c r="C54" s="12" t="s">
        <v>165</v>
      </c>
      <c r="D54" s="53"/>
      <c r="E54" s="39" t="str">
        <f>HYPERLINK("https://www.google.ru/search?q=112364420&amp;newwindow=1&amp;tbm=isch","Еще фото")</f>
        <v>Еще фото</v>
      </c>
      <c r="F54" s="14" t="s">
        <v>102</v>
      </c>
      <c r="G54" s="11" t="s">
        <v>56</v>
      </c>
      <c r="H54" s="11" t="s">
        <v>27</v>
      </c>
      <c r="I54" s="15" t="s">
        <v>56</v>
      </c>
      <c r="J54" s="15" t="s">
        <v>28</v>
      </c>
      <c r="K54" s="16" t="s">
        <v>29</v>
      </c>
      <c r="L54" s="55" t="s">
        <v>166</v>
      </c>
      <c r="M54" s="15"/>
      <c r="N54" s="15" t="s">
        <v>37</v>
      </c>
      <c r="O54" s="15"/>
      <c r="P54" s="16" t="s">
        <v>77</v>
      </c>
      <c r="Q54" s="17">
        <v>11999</v>
      </c>
      <c r="R54" s="18">
        <v>47.5</v>
      </c>
      <c r="S54" s="19">
        <v>7244.9884999999995</v>
      </c>
      <c r="T54" s="20" t="s">
        <v>33</v>
      </c>
      <c r="U54" s="21" t="s">
        <v>34</v>
      </c>
      <c r="V54" s="22">
        <v>46</v>
      </c>
      <c r="W54" s="22">
        <v>9</v>
      </c>
      <c r="X54" s="23"/>
    </row>
    <row r="55" spans="1:24" s="1" customFormat="1" ht="61.05" customHeight="1" x14ac:dyDescent="0.3">
      <c r="A55" s="24" t="s">
        <v>23</v>
      </c>
      <c r="B55" s="24" t="s">
        <v>164</v>
      </c>
      <c r="C55" s="12" t="s">
        <v>165</v>
      </c>
      <c r="D55" s="54"/>
      <c r="E55" s="39" t="str">
        <f>HYPERLINK("https://www.google.ru/search?q=112364420&amp;newwindow=1&amp;tbm=isch","Еще фото")</f>
        <v>Еще фото</v>
      </c>
      <c r="F55" s="14" t="s">
        <v>102</v>
      </c>
      <c r="G55" s="24" t="s">
        <v>56</v>
      </c>
      <c r="H55" s="24" t="s">
        <v>27</v>
      </c>
      <c r="I55" s="24" t="s">
        <v>56</v>
      </c>
      <c r="J55" s="15" t="s">
        <v>28</v>
      </c>
      <c r="K55" s="16" t="s">
        <v>29</v>
      </c>
      <c r="L55" s="56"/>
      <c r="M55" s="15"/>
      <c r="N55" s="15" t="s">
        <v>37</v>
      </c>
      <c r="O55" s="15"/>
      <c r="P55" s="16" t="s">
        <v>77</v>
      </c>
      <c r="Q55" s="17">
        <v>11999</v>
      </c>
      <c r="R55" s="18">
        <v>47.5</v>
      </c>
      <c r="S55" s="19">
        <v>7244.9884999999995</v>
      </c>
      <c r="T55" s="20" t="s">
        <v>33</v>
      </c>
      <c r="U55" s="21" t="s">
        <v>149</v>
      </c>
      <c r="V55" s="25" t="s">
        <v>130</v>
      </c>
      <c r="W55" s="22">
        <v>3</v>
      </c>
      <c r="X55" s="23"/>
    </row>
    <row r="56" spans="1:24" s="1" customFormat="1" ht="108" customHeight="1" x14ac:dyDescent="0.3">
      <c r="A56" s="11" t="s">
        <v>23</v>
      </c>
      <c r="B56" s="11" t="s">
        <v>100</v>
      </c>
      <c r="C56" s="12" t="s">
        <v>167</v>
      </c>
      <c r="D56" s="13"/>
      <c r="E56" s="39" t="str">
        <f>HYPERLINK("https://www.google.ru/search?q=112126053&amp;newwindow=1&amp;tbm=isch","Еще фото")</f>
        <v>Еще фото</v>
      </c>
      <c r="F56" s="14" t="s">
        <v>102</v>
      </c>
      <c r="G56" s="11" t="s">
        <v>56</v>
      </c>
      <c r="H56" s="11" t="s">
        <v>27</v>
      </c>
      <c r="I56" s="15" t="s">
        <v>56</v>
      </c>
      <c r="J56" s="15" t="s">
        <v>28</v>
      </c>
      <c r="K56" s="16" t="s">
        <v>29</v>
      </c>
      <c r="L56" s="15" t="s">
        <v>168</v>
      </c>
      <c r="M56" s="15"/>
      <c r="N56" s="15" t="s">
        <v>37</v>
      </c>
      <c r="O56" s="15"/>
      <c r="P56" s="16" t="s">
        <v>42</v>
      </c>
      <c r="Q56" s="17">
        <v>9899</v>
      </c>
      <c r="R56" s="18">
        <v>47.47</v>
      </c>
      <c r="S56" s="19">
        <v>5979.9884999999995</v>
      </c>
      <c r="T56" s="20" t="s">
        <v>33</v>
      </c>
      <c r="U56" s="21" t="s">
        <v>44</v>
      </c>
      <c r="V56" s="25" t="s">
        <v>130</v>
      </c>
      <c r="W56" s="22">
        <v>1</v>
      </c>
      <c r="X56" s="23"/>
    </row>
    <row r="57" spans="1:24" s="1" customFormat="1" ht="52.05" customHeight="1" x14ac:dyDescent="0.3">
      <c r="A57" s="11" t="s">
        <v>23</v>
      </c>
      <c r="B57" s="11" t="s">
        <v>169</v>
      </c>
      <c r="C57" s="12" t="s">
        <v>170</v>
      </c>
      <c r="D57" s="53"/>
      <c r="E57" s="39" t="str">
        <f>HYPERLINK("https://www.google.ru/search?q=112352301&amp;newwindow=1&amp;tbm=isch","Еще фото")</f>
        <v>Еще фото</v>
      </c>
      <c r="F57" s="14"/>
      <c r="G57" s="11" t="s">
        <v>56</v>
      </c>
      <c r="H57" s="11" t="s">
        <v>27</v>
      </c>
      <c r="I57" s="15" t="s">
        <v>56</v>
      </c>
      <c r="J57" s="15" t="s">
        <v>28</v>
      </c>
      <c r="K57" s="16" t="s">
        <v>62</v>
      </c>
      <c r="L57" s="55" t="s">
        <v>171</v>
      </c>
      <c r="M57" s="15"/>
      <c r="N57" s="15" t="s">
        <v>37</v>
      </c>
      <c r="O57" s="15"/>
      <c r="P57" s="16" t="s">
        <v>172</v>
      </c>
      <c r="Q57" s="17">
        <v>11799</v>
      </c>
      <c r="R57" s="18">
        <v>47.45</v>
      </c>
      <c r="S57" s="19">
        <v>7129.9884999999995</v>
      </c>
      <c r="T57" s="20" t="s">
        <v>33</v>
      </c>
      <c r="U57" s="21" t="s">
        <v>79</v>
      </c>
      <c r="V57" s="22">
        <v>42</v>
      </c>
      <c r="W57" s="22">
        <v>1</v>
      </c>
      <c r="X57" s="23"/>
    </row>
    <row r="58" spans="1:24" s="1" customFormat="1" ht="61.05" customHeight="1" x14ac:dyDescent="0.3">
      <c r="A58" s="24" t="s">
        <v>23</v>
      </c>
      <c r="B58" s="24" t="s">
        <v>169</v>
      </c>
      <c r="C58" s="12" t="s">
        <v>170</v>
      </c>
      <c r="D58" s="54"/>
      <c r="E58" s="39" t="str">
        <f>HYPERLINK("https://www.google.ru/search?q=112352301&amp;newwindow=1&amp;tbm=isch","Еще фото")</f>
        <v>Еще фото</v>
      </c>
      <c r="F58" s="14"/>
      <c r="G58" s="24" t="s">
        <v>56</v>
      </c>
      <c r="H58" s="24" t="s">
        <v>27</v>
      </c>
      <c r="I58" s="24" t="s">
        <v>56</v>
      </c>
      <c r="J58" s="15" t="s">
        <v>28</v>
      </c>
      <c r="K58" s="16" t="s">
        <v>62</v>
      </c>
      <c r="L58" s="56"/>
      <c r="M58" s="15"/>
      <c r="N58" s="15" t="s">
        <v>37</v>
      </c>
      <c r="O58" s="15"/>
      <c r="P58" s="16" t="s">
        <v>172</v>
      </c>
      <c r="Q58" s="17">
        <v>11799</v>
      </c>
      <c r="R58" s="18">
        <v>47.45</v>
      </c>
      <c r="S58" s="19">
        <v>7129.9884999999995</v>
      </c>
      <c r="T58" s="20" t="s">
        <v>33</v>
      </c>
      <c r="U58" s="21" t="s">
        <v>51</v>
      </c>
      <c r="V58" s="22">
        <v>44</v>
      </c>
      <c r="W58" s="22">
        <v>1</v>
      </c>
      <c r="X58" s="23"/>
    </row>
    <row r="59" spans="1:24" s="1" customFormat="1" ht="35" customHeight="1" x14ac:dyDescent="0.3">
      <c r="A59" s="11" t="s">
        <v>23</v>
      </c>
      <c r="B59" s="11" t="s">
        <v>173</v>
      </c>
      <c r="C59" s="12" t="s">
        <v>174</v>
      </c>
      <c r="D59" s="57"/>
      <c r="E59" s="39" t="str">
        <f>HYPERLINK("https://www.google.ru/search?q=112356420&amp;newwindow=1&amp;tbm=isch","Еще фото")</f>
        <v>Еще фото</v>
      </c>
      <c r="F59" s="14"/>
      <c r="G59" s="11" t="s">
        <v>56</v>
      </c>
      <c r="H59" s="11" t="s">
        <v>27</v>
      </c>
      <c r="I59" s="15" t="s">
        <v>56</v>
      </c>
      <c r="J59" s="15" t="s">
        <v>28</v>
      </c>
      <c r="K59" s="16" t="s">
        <v>62</v>
      </c>
      <c r="L59" s="55" t="s">
        <v>175</v>
      </c>
      <c r="M59" s="15"/>
      <c r="N59" s="15" t="s">
        <v>112</v>
      </c>
      <c r="O59" s="15"/>
      <c r="P59" s="16" t="s">
        <v>172</v>
      </c>
      <c r="Q59" s="17">
        <v>11799</v>
      </c>
      <c r="R59" s="18">
        <v>47.45</v>
      </c>
      <c r="S59" s="19">
        <v>7129.9884999999995</v>
      </c>
      <c r="T59" s="20" t="s">
        <v>33</v>
      </c>
      <c r="U59" s="21" t="s">
        <v>78</v>
      </c>
      <c r="V59" s="22">
        <v>42</v>
      </c>
      <c r="W59" s="22">
        <v>1</v>
      </c>
      <c r="X59" s="23"/>
    </row>
    <row r="60" spans="1:24" s="1" customFormat="1" ht="35" customHeight="1" x14ac:dyDescent="0.3">
      <c r="A60" s="24" t="s">
        <v>23</v>
      </c>
      <c r="B60" s="24" t="s">
        <v>173</v>
      </c>
      <c r="C60" s="12" t="s">
        <v>174</v>
      </c>
      <c r="D60" s="58"/>
      <c r="E60" s="39" t="str">
        <f>HYPERLINK("https://www.google.ru/search?q=112356420&amp;newwindow=1&amp;tbm=isch","Еще фото")</f>
        <v>Еще фото</v>
      </c>
      <c r="F60" s="14"/>
      <c r="G60" s="24" t="s">
        <v>56</v>
      </c>
      <c r="H60" s="24" t="s">
        <v>27</v>
      </c>
      <c r="I60" s="24" t="s">
        <v>56</v>
      </c>
      <c r="J60" s="15" t="s">
        <v>28</v>
      </c>
      <c r="K60" s="16" t="s">
        <v>62</v>
      </c>
      <c r="L60" s="60"/>
      <c r="M60" s="15"/>
      <c r="N60" s="15" t="s">
        <v>112</v>
      </c>
      <c r="O60" s="15"/>
      <c r="P60" s="16" t="s">
        <v>172</v>
      </c>
      <c r="Q60" s="17">
        <v>11799</v>
      </c>
      <c r="R60" s="18">
        <v>47.45</v>
      </c>
      <c r="S60" s="19">
        <v>7129.9884999999995</v>
      </c>
      <c r="T60" s="20" t="s">
        <v>33</v>
      </c>
      <c r="U60" s="21" t="s">
        <v>157</v>
      </c>
      <c r="V60" s="25" t="s">
        <v>52</v>
      </c>
      <c r="W60" s="22">
        <v>1</v>
      </c>
      <c r="X60" s="23"/>
    </row>
    <row r="61" spans="1:24" s="1" customFormat="1" ht="37.049999999999997" customHeight="1" x14ac:dyDescent="0.3">
      <c r="A61" s="24" t="s">
        <v>23</v>
      </c>
      <c r="B61" s="24" t="s">
        <v>173</v>
      </c>
      <c r="C61" s="12" t="s">
        <v>174</v>
      </c>
      <c r="D61" s="59"/>
      <c r="E61" s="39" t="str">
        <f>HYPERLINK("https://www.google.ru/search?q=112356420&amp;newwindow=1&amp;tbm=isch","Еще фото")</f>
        <v>Еще фото</v>
      </c>
      <c r="F61" s="14"/>
      <c r="G61" s="24" t="s">
        <v>56</v>
      </c>
      <c r="H61" s="24" t="s">
        <v>27</v>
      </c>
      <c r="I61" s="24" t="s">
        <v>56</v>
      </c>
      <c r="J61" s="15" t="s">
        <v>28</v>
      </c>
      <c r="K61" s="16" t="s">
        <v>62</v>
      </c>
      <c r="L61" s="56"/>
      <c r="M61" s="15"/>
      <c r="N61" s="15" t="s">
        <v>112</v>
      </c>
      <c r="O61" s="15"/>
      <c r="P61" s="16" t="s">
        <v>172</v>
      </c>
      <c r="Q61" s="17">
        <v>11799</v>
      </c>
      <c r="R61" s="18">
        <v>47.45</v>
      </c>
      <c r="S61" s="19">
        <v>7129.9884999999995</v>
      </c>
      <c r="T61" s="20" t="s">
        <v>33</v>
      </c>
      <c r="U61" s="21" t="s">
        <v>38</v>
      </c>
      <c r="V61" s="22">
        <v>48</v>
      </c>
      <c r="W61" s="22">
        <v>2</v>
      </c>
      <c r="X61" s="23"/>
    </row>
    <row r="62" spans="1:24" s="1" customFormat="1" ht="108" customHeight="1" x14ac:dyDescent="0.3">
      <c r="A62" s="11" t="s">
        <v>23</v>
      </c>
      <c r="B62" s="11" t="s">
        <v>176</v>
      </c>
      <c r="C62" s="12" t="s">
        <v>177</v>
      </c>
      <c r="D62" s="13"/>
      <c r="E62" s="39" t="str">
        <f>HYPERLINK("https://www.google.ru/search?q=W14XYLZ71&amp;newwindow=1&amp;tbm=isch","Еще фото")</f>
        <v>Еще фото</v>
      </c>
      <c r="F62" s="14"/>
      <c r="G62" s="11" t="s">
        <v>56</v>
      </c>
      <c r="H62" s="11" t="s">
        <v>27</v>
      </c>
      <c r="I62" s="15" t="s">
        <v>56</v>
      </c>
      <c r="J62" s="15" t="s">
        <v>28</v>
      </c>
      <c r="K62" s="16" t="s">
        <v>29</v>
      </c>
      <c r="L62" s="15" t="s">
        <v>178</v>
      </c>
      <c r="M62" s="15"/>
      <c r="N62" s="15" t="s">
        <v>37</v>
      </c>
      <c r="O62" s="15"/>
      <c r="P62" s="16" t="s">
        <v>179</v>
      </c>
      <c r="Q62" s="17">
        <v>14999</v>
      </c>
      <c r="R62" s="18">
        <v>47.33</v>
      </c>
      <c r="S62" s="19">
        <v>9084.9884999999995</v>
      </c>
      <c r="T62" s="20" t="s">
        <v>33</v>
      </c>
      <c r="U62" s="21" t="s">
        <v>153</v>
      </c>
      <c r="V62" s="25" t="s">
        <v>45</v>
      </c>
      <c r="W62" s="22">
        <v>1</v>
      </c>
      <c r="X62" s="23"/>
    </row>
    <row r="63" spans="1:24" s="1" customFormat="1" ht="108" customHeight="1" x14ac:dyDescent="0.3">
      <c r="A63" s="11" t="s">
        <v>23</v>
      </c>
      <c r="B63" s="11" t="s">
        <v>180</v>
      </c>
      <c r="C63" s="12" t="s">
        <v>181</v>
      </c>
      <c r="D63" s="13"/>
      <c r="E63" s="39" t="str">
        <f>HYPERLINK("https://www.google.ru/search?q=W16VYLZ70&amp;newwindow=1&amp;tbm=isch","Еще фото")</f>
        <v>Еще фото</v>
      </c>
      <c r="F63" s="14"/>
      <c r="G63" s="11" t="s">
        <v>56</v>
      </c>
      <c r="H63" s="11" t="s">
        <v>27</v>
      </c>
      <c r="I63" s="15" t="s">
        <v>56</v>
      </c>
      <c r="J63" s="15" t="s">
        <v>28</v>
      </c>
      <c r="K63" s="16" t="s">
        <v>29</v>
      </c>
      <c r="L63" s="15" t="s">
        <v>182</v>
      </c>
      <c r="M63" s="15"/>
      <c r="N63" s="15" t="s">
        <v>76</v>
      </c>
      <c r="O63" s="15"/>
      <c r="P63" s="16" t="s">
        <v>183</v>
      </c>
      <c r="Q63" s="17">
        <v>14999</v>
      </c>
      <c r="R63" s="18">
        <v>47.33</v>
      </c>
      <c r="S63" s="19">
        <v>9084.9884999999995</v>
      </c>
      <c r="T63" s="20" t="s">
        <v>33</v>
      </c>
      <c r="U63" s="21" t="s">
        <v>153</v>
      </c>
      <c r="V63" s="25" t="s">
        <v>45</v>
      </c>
      <c r="W63" s="22">
        <v>1</v>
      </c>
      <c r="X63" s="23"/>
    </row>
    <row r="64" spans="1:24" s="1" customFormat="1" ht="108" customHeight="1" x14ac:dyDescent="0.3">
      <c r="A64" s="11" t="s">
        <v>23</v>
      </c>
      <c r="B64" s="11" t="s">
        <v>184</v>
      </c>
      <c r="C64" s="12" t="s">
        <v>185</v>
      </c>
      <c r="D64" s="13"/>
      <c r="E64" s="39" t="str">
        <f>HYPERLINK("https://www.google.ru/search?q=112341469&amp;newwindow=1&amp;tbm=isch","Еще фото")</f>
        <v>Еще фото</v>
      </c>
      <c r="F64" s="14"/>
      <c r="G64" s="11" t="s">
        <v>56</v>
      </c>
      <c r="H64" s="11" t="s">
        <v>27</v>
      </c>
      <c r="I64" s="15" t="s">
        <v>56</v>
      </c>
      <c r="J64" s="15" t="s">
        <v>28</v>
      </c>
      <c r="K64" s="16" t="s">
        <v>29</v>
      </c>
      <c r="L64" s="15" t="s">
        <v>97</v>
      </c>
      <c r="M64" s="15"/>
      <c r="N64" s="15" t="s">
        <v>37</v>
      </c>
      <c r="O64" s="15"/>
      <c r="P64" s="16" t="s">
        <v>42</v>
      </c>
      <c r="Q64" s="17">
        <v>11199</v>
      </c>
      <c r="R64" s="18">
        <v>47.32</v>
      </c>
      <c r="S64" s="19">
        <v>6784.9884999999995</v>
      </c>
      <c r="T64" s="20" t="s">
        <v>33</v>
      </c>
      <c r="U64" s="21" t="s">
        <v>141</v>
      </c>
      <c r="V64" s="22">
        <v>50</v>
      </c>
      <c r="W64" s="22">
        <v>1</v>
      </c>
      <c r="X64" s="23"/>
    </row>
    <row r="65" spans="1:24" s="1" customFormat="1" ht="108" customHeight="1" x14ac:dyDescent="0.3">
      <c r="A65" s="11" t="s">
        <v>23</v>
      </c>
      <c r="B65" s="11" t="s">
        <v>121</v>
      </c>
      <c r="C65" s="12" t="s">
        <v>186</v>
      </c>
      <c r="D65" s="13"/>
      <c r="E65" s="39" t="str">
        <f>HYPERLINK("https://www.google.ru/search?q=112126497&amp;newwindow=1&amp;tbm=isch","Еще фото")</f>
        <v>Еще фото</v>
      </c>
      <c r="F65" s="14"/>
      <c r="G65" s="11" t="s">
        <v>56</v>
      </c>
      <c r="H65" s="11" t="s">
        <v>27</v>
      </c>
      <c r="I65" s="15" t="s">
        <v>56</v>
      </c>
      <c r="J65" s="15" t="s">
        <v>28</v>
      </c>
      <c r="K65" s="16" t="s">
        <v>29</v>
      </c>
      <c r="L65" s="15" t="s">
        <v>187</v>
      </c>
      <c r="M65" s="15"/>
      <c r="N65" s="15" t="s">
        <v>37</v>
      </c>
      <c r="O65" s="15"/>
      <c r="P65" s="16" t="s">
        <v>77</v>
      </c>
      <c r="Q65" s="17">
        <v>9299</v>
      </c>
      <c r="R65" s="18">
        <v>47.31</v>
      </c>
      <c r="S65" s="19">
        <v>5634.9884999999995</v>
      </c>
      <c r="T65" s="20" t="s">
        <v>33</v>
      </c>
      <c r="U65" s="21" t="s">
        <v>145</v>
      </c>
      <c r="V65" s="22">
        <v>52</v>
      </c>
      <c r="W65" s="22">
        <v>1</v>
      </c>
      <c r="X65" s="23"/>
    </row>
    <row r="66" spans="1:24" s="1" customFormat="1" ht="108" customHeight="1" x14ac:dyDescent="0.3">
      <c r="A66" s="11" t="s">
        <v>23</v>
      </c>
      <c r="B66" s="11" t="s">
        <v>188</v>
      </c>
      <c r="C66" s="12" t="s">
        <v>189</v>
      </c>
      <c r="D66" s="13"/>
      <c r="E66" s="39" t="str">
        <f>HYPERLINK("https://www.google.ru/search?q=112371185&amp;newwindow=1&amp;tbm=isch","Еще фото")</f>
        <v>Еще фото</v>
      </c>
      <c r="F66" s="14"/>
      <c r="G66" s="11" t="s">
        <v>56</v>
      </c>
      <c r="H66" s="11" t="s">
        <v>27</v>
      </c>
      <c r="I66" s="15" t="s">
        <v>56</v>
      </c>
      <c r="J66" s="15" t="s">
        <v>28</v>
      </c>
      <c r="K66" s="16" t="s">
        <v>62</v>
      </c>
      <c r="L66" s="15" t="s">
        <v>190</v>
      </c>
      <c r="M66" s="15"/>
      <c r="N66" s="15" t="s">
        <v>37</v>
      </c>
      <c r="O66" s="15"/>
      <c r="P66" s="16" t="s">
        <v>50</v>
      </c>
      <c r="Q66" s="17">
        <v>10799</v>
      </c>
      <c r="R66" s="18">
        <v>47.22</v>
      </c>
      <c r="S66" s="19">
        <v>6554.9884999999995</v>
      </c>
      <c r="T66" s="20" t="s">
        <v>33</v>
      </c>
      <c r="U66" s="21" t="s">
        <v>51</v>
      </c>
      <c r="V66" s="22">
        <v>44</v>
      </c>
      <c r="W66" s="22">
        <v>1</v>
      </c>
      <c r="X66" s="23"/>
    </row>
    <row r="67" spans="1:24" s="1" customFormat="1" ht="108" customHeight="1" x14ac:dyDescent="0.3">
      <c r="A67" s="11" t="s">
        <v>23</v>
      </c>
      <c r="B67" s="11" t="s">
        <v>191</v>
      </c>
      <c r="C67" s="12" t="s">
        <v>192</v>
      </c>
      <c r="D67" s="13"/>
      <c r="E67" s="39" t="str">
        <f>HYPERLINK("https://www.google.ru/search?q=112373019&amp;newwindow=1&amp;tbm=isch","Еще фото")</f>
        <v>Еще фото</v>
      </c>
      <c r="F67" s="14"/>
      <c r="G67" s="11" t="s">
        <v>56</v>
      </c>
      <c r="H67" s="11" t="s">
        <v>27</v>
      </c>
      <c r="I67" s="15" t="s">
        <v>56</v>
      </c>
      <c r="J67" s="15" t="s">
        <v>28</v>
      </c>
      <c r="K67" s="16" t="s">
        <v>62</v>
      </c>
      <c r="L67" s="15" t="s">
        <v>193</v>
      </c>
      <c r="M67" s="15"/>
      <c r="N67" s="15" t="s">
        <v>37</v>
      </c>
      <c r="O67" s="15"/>
      <c r="P67" s="16" t="s">
        <v>194</v>
      </c>
      <c r="Q67" s="17">
        <v>10799</v>
      </c>
      <c r="R67" s="18">
        <v>47.22</v>
      </c>
      <c r="S67" s="19">
        <v>6554.9884999999995</v>
      </c>
      <c r="T67" s="20" t="s">
        <v>33</v>
      </c>
      <c r="U67" s="21" t="s">
        <v>119</v>
      </c>
      <c r="V67" s="22">
        <v>44</v>
      </c>
      <c r="W67" s="22">
        <v>1</v>
      </c>
      <c r="X67" s="23"/>
    </row>
    <row r="68" spans="1:24" s="1" customFormat="1" ht="108" customHeight="1" x14ac:dyDescent="0.3">
      <c r="A68" s="11" t="s">
        <v>23</v>
      </c>
      <c r="B68" s="11" t="s">
        <v>195</v>
      </c>
      <c r="C68" s="12" t="s">
        <v>196</v>
      </c>
      <c r="D68" s="13"/>
      <c r="E68" s="39" t="str">
        <f>HYPERLINK("https://www.google.ru/search?q=112350655&amp;newwindow=1&amp;tbm=isch","Еще фото")</f>
        <v>Еще фото</v>
      </c>
      <c r="F68" s="14"/>
      <c r="G68" s="11" t="s">
        <v>56</v>
      </c>
      <c r="H68" s="11" t="s">
        <v>27</v>
      </c>
      <c r="I68" s="15" t="s">
        <v>56</v>
      </c>
      <c r="J68" s="15" t="s">
        <v>28</v>
      </c>
      <c r="K68" s="16" t="s">
        <v>29</v>
      </c>
      <c r="L68" s="15" t="s">
        <v>197</v>
      </c>
      <c r="M68" s="15"/>
      <c r="N68" s="15" t="s">
        <v>37</v>
      </c>
      <c r="O68" s="15"/>
      <c r="P68" s="16" t="s">
        <v>77</v>
      </c>
      <c r="Q68" s="17">
        <v>13999</v>
      </c>
      <c r="R68" s="18">
        <v>47.14</v>
      </c>
      <c r="S68" s="19">
        <v>8509.9884999999995</v>
      </c>
      <c r="T68" s="20" t="s">
        <v>33</v>
      </c>
      <c r="U68" s="21" t="s">
        <v>198</v>
      </c>
      <c r="V68" s="22">
        <v>46</v>
      </c>
      <c r="W68" s="22">
        <v>1</v>
      </c>
      <c r="X68" s="23"/>
    </row>
    <row r="69" spans="1:24" s="1" customFormat="1" ht="108" customHeight="1" x14ac:dyDescent="0.3">
      <c r="A69" s="11" t="s">
        <v>23</v>
      </c>
      <c r="B69" s="11" t="s">
        <v>199</v>
      </c>
      <c r="C69" s="12" t="s">
        <v>200</v>
      </c>
      <c r="D69" s="13"/>
      <c r="E69" s="39" t="str">
        <f>HYPERLINK("https://www.google.ru/search?q=112352708&amp;newwindow=1&amp;tbm=isch","Еще фото")</f>
        <v>Еще фото</v>
      </c>
      <c r="F69" s="14"/>
      <c r="G69" s="11" t="s">
        <v>56</v>
      </c>
      <c r="H69" s="11" t="s">
        <v>27</v>
      </c>
      <c r="I69" s="15" t="s">
        <v>56</v>
      </c>
      <c r="J69" s="15" t="s">
        <v>28</v>
      </c>
      <c r="K69" s="16" t="s">
        <v>62</v>
      </c>
      <c r="L69" s="15" t="s">
        <v>201</v>
      </c>
      <c r="M69" s="15"/>
      <c r="N69" s="15" t="s">
        <v>37</v>
      </c>
      <c r="O69" s="15"/>
      <c r="P69" s="16" t="s">
        <v>77</v>
      </c>
      <c r="Q69" s="17">
        <v>13999</v>
      </c>
      <c r="R69" s="18">
        <v>47.14</v>
      </c>
      <c r="S69" s="19">
        <v>8509.9884999999995</v>
      </c>
      <c r="T69" s="20" t="s">
        <v>33</v>
      </c>
      <c r="U69" s="21" t="s">
        <v>44</v>
      </c>
      <c r="V69" s="25" t="s">
        <v>130</v>
      </c>
      <c r="W69" s="22">
        <v>1</v>
      </c>
      <c r="X69" s="23"/>
    </row>
    <row r="70" spans="1:24" s="1" customFormat="1" ht="52.05" customHeight="1" x14ac:dyDescent="0.3">
      <c r="A70" s="11" t="s">
        <v>23</v>
      </c>
      <c r="B70" s="11" t="s">
        <v>202</v>
      </c>
      <c r="C70" s="12" t="s">
        <v>203</v>
      </c>
      <c r="D70" s="53"/>
      <c r="E70" s="39" t="str">
        <f>HYPERLINK("https://www.google.ru/search?q=112330716&amp;newwindow=1&amp;tbm=isch","Еще фото")</f>
        <v>Еще фото</v>
      </c>
      <c r="F70" s="14"/>
      <c r="G70" s="11" t="s">
        <v>56</v>
      </c>
      <c r="H70" s="11" t="s">
        <v>27</v>
      </c>
      <c r="I70" s="15" t="s">
        <v>56</v>
      </c>
      <c r="J70" s="15" t="s">
        <v>28</v>
      </c>
      <c r="K70" s="16" t="s">
        <v>29</v>
      </c>
      <c r="L70" s="55" t="s">
        <v>204</v>
      </c>
      <c r="M70" s="15"/>
      <c r="N70" s="15" t="s">
        <v>76</v>
      </c>
      <c r="O70" s="15"/>
      <c r="P70" s="16" t="s">
        <v>205</v>
      </c>
      <c r="Q70" s="17">
        <v>15699</v>
      </c>
      <c r="R70" s="18">
        <v>47.13</v>
      </c>
      <c r="S70" s="19">
        <v>9544.9884999999995</v>
      </c>
      <c r="T70" s="20" t="s">
        <v>33</v>
      </c>
      <c r="U70" s="21" t="s">
        <v>43</v>
      </c>
      <c r="V70" s="22">
        <v>46</v>
      </c>
      <c r="W70" s="22">
        <v>2</v>
      </c>
      <c r="X70" s="23"/>
    </row>
    <row r="71" spans="1:24" s="1" customFormat="1" ht="61.05" customHeight="1" x14ac:dyDescent="0.3">
      <c r="A71" s="24" t="s">
        <v>23</v>
      </c>
      <c r="B71" s="24" t="s">
        <v>202</v>
      </c>
      <c r="C71" s="12" t="s">
        <v>203</v>
      </c>
      <c r="D71" s="54"/>
      <c r="E71" s="39" t="str">
        <f>HYPERLINK("https://www.google.ru/search?q=112330716&amp;newwindow=1&amp;tbm=isch","Еще фото")</f>
        <v>Еще фото</v>
      </c>
      <c r="F71" s="14"/>
      <c r="G71" s="24" t="s">
        <v>56</v>
      </c>
      <c r="H71" s="24" t="s">
        <v>27</v>
      </c>
      <c r="I71" s="24" t="s">
        <v>56</v>
      </c>
      <c r="J71" s="15" t="s">
        <v>28</v>
      </c>
      <c r="K71" s="16" t="s">
        <v>29</v>
      </c>
      <c r="L71" s="56"/>
      <c r="M71" s="15"/>
      <c r="N71" s="15" t="s">
        <v>76</v>
      </c>
      <c r="O71" s="15"/>
      <c r="P71" s="16" t="s">
        <v>205</v>
      </c>
      <c r="Q71" s="17">
        <v>15699</v>
      </c>
      <c r="R71" s="18">
        <v>47.13</v>
      </c>
      <c r="S71" s="19">
        <v>9544.9884999999995</v>
      </c>
      <c r="T71" s="20" t="s">
        <v>33</v>
      </c>
      <c r="U71" s="21" t="s">
        <v>44</v>
      </c>
      <c r="V71" s="25" t="s">
        <v>130</v>
      </c>
      <c r="W71" s="22">
        <v>1</v>
      </c>
      <c r="X71" s="23"/>
    </row>
    <row r="72" spans="1:24" s="1" customFormat="1" ht="108" customHeight="1" x14ac:dyDescent="0.3">
      <c r="A72" s="11" t="s">
        <v>23</v>
      </c>
      <c r="B72" s="11" t="s">
        <v>206</v>
      </c>
      <c r="C72" s="12" t="s">
        <v>207</v>
      </c>
      <c r="D72" s="13"/>
      <c r="E72" s="39" t="str">
        <f>HYPERLINK("https://www.google.ru/search?q=W18S8912V&amp;newwindow=1&amp;tbm=isch","Еще фото")</f>
        <v>Еще фото</v>
      </c>
      <c r="F72" s="14"/>
      <c r="G72" s="11" t="s">
        <v>56</v>
      </c>
      <c r="H72" s="11" t="s">
        <v>27</v>
      </c>
      <c r="I72" s="15" t="s">
        <v>56</v>
      </c>
      <c r="J72" s="15" t="s">
        <v>28</v>
      </c>
      <c r="K72" s="16" t="s">
        <v>29</v>
      </c>
      <c r="L72" s="15" t="s">
        <v>208</v>
      </c>
      <c r="M72" s="15"/>
      <c r="N72" s="15" t="s">
        <v>112</v>
      </c>
      <c r="O72" s="15"/>
      <c r="P72" s="16" t="s">
        <v>42</v>
      </c>
      <c r="Q72" s="17">
        <v>8699</v>
      </c>
      <c r="R72" s="18">
        <v>47.12</v>
      </c>
      <c r="S72" s="19">
        <v>5289.9884999999995</v>
      </c>
      <c r="T72" s="20" t="s">
        <v>33</v>
      </c>
      <c r="U72" s="21" t="s">
        <v>53</v>
      </c>
      <c r="V72" s="25" t="s">
        <v>52</v>
      </c>
      <c r="W72" s="22">
        <v>1</v>
      </c>
      <c r="X72" s="23"/>
    </row>
    <row r="73" spans="1:24" s="1" customFormat="1" ht="108" customHeight="1" x14ac:dyDescent="0.3">
      <c r="A73" s="11" t="s">
        <v>23</v>
      </c>
      <c r="B73" s="11" t="s">
        <v>209</v>
      </c>
      <c r="C73" s="12" t="s">
        <v>210</v>
      </c>
      <c r="D73" s="13"/>
      <c r="E73" s="39" t="str">
        <f>HYPERLINK("https://www.google.ru/search?q=W24M73Y27&amp;newwindow=1&amp;tbm=isch","Еще фото")</f>
        <v>Еще фото</v>
      </c>
      <c r="F73" s="14"/>
      <c r="G73" s="11" t="s">
        <v>56</v>
      </c>
      <c r="H73" s="11" t="s">
        <v>27</v>
      </c>
      <c r="I73" s="15" t="s">
        <v>56</v>
      </c>
      <c r="J73" s="15" t="s">
        <v>28</v>
      </c>
      <c r="K73" s="16" t="s">
        <v>62</v>
      </c>
      <c r="L73" s="15" t="s">
        <v>211</v>
      </c>
      <c r="M73" s="15"/>
      <c r="N73" s="15" t="s">
        <v>37</v>
      </c>
      <c r="O73" s="15"/>
      <c r="P73" s="16" t="s">
        <v>50</v>
      </c>
      <c r="Q73" s="17">
        <v>8699</v>
      </c>
      <c r="R73" s="18">
        <v>47.12</v>
      </c>
      <c r="S73" s="19">
        <v>5289.9884999999995</v>
      </c>
      <c r="T73" s="20" t="s">
        <v>33</v>
      </c>
      <c r="U73" s="21" t="s">
        <v>153</v>
      </c>
      <c r="V73" s="25" t="s">
        <v>45</v>
      </c>
      <c r="W73" s="22">
        <v>1</v>
      </c>
      <c r="X73" s="23"/>
    </row>
    <row r="74" spans="1:24" s="1" customFormat="1" ht="52.05" customHeight="1" x14ac:dyDescent="0.3">
      <c r="A74" s="11" t="s">
        <v>23</v>
      </c>
      <c r="B74" s="11" t="s">
        <v>212</v>
      </c>
      <c r="C74" s="12" t="s">
        <v>213</v>
      </c>
      <c r="D74" s="53"/>
      <c r="E74" s="39" t="str">
        <f>HYPERLINK("https://www.google.ru/search?q=112352574&amp;newwindow=1&amp;tbm=isch","Еще фото")</f>
        <v>Еще фото</v>
      </c>
      <c r="F74" s="14"/>
      <c r="G74" s="11" t="s">
        <v>56</v>
      </c>
      <c r="H74" s="11" t="s">
        <v>27</v>
      </c>
      <c r="I74" s="15" t="s">
        <v>56</v>
      </c>
      <c r="J74" s="15" t="s">
        <v>28</v>
      </c>
      <c r="K74" s="16" t="s">
        <v>62</v>
      </c>
      <c r="L74" s="55" t="s">
        <v>214</v>
      </c>
      <c r="M74" s="15" t="s">
        <v>75</v>
      </c>
      <c r="N74" s="15" t="s">
        <v>37</v>
      </c>
      <c r="O74" s="15"/>
      <c r="P74" s="16" t="s">
        <v>215</v>
      </c>
      <c r="Q74" s="17">
        <v>10399</v>
      </c>
      <c r="R74" s="18">
        <v>47.11</v>
      </c>
      <c r="S74" s="19">
        <v>6324.9884999999995</v>
      </c>
      <c r="T74" s="20" t="s">
        <v>33</v>
      </c>
      <c r="U74" s="21" t="s">
        <v>79</v>
      </c>
      <c r="V74" s="22">
        <v>42</v>
      </c>
      <c r="W74" s="22">
        <v>1</v>
      </c>
      <c r="X74" s="23"/>
    </row>
    <row r="75" spans="1:24" s="1" customFormat="1" ht="61.05" customHeight="1" x14ac:dyDescent="0.3">
      <c r="A75" s="24" t="s">
        <v>23</v>
      </c>
      <c r="B75" s="24" t="s">
        <v>212</v>
      </c>
      <c r="C75" s="12" t="s">
        <v>213</v>
      </c>
      <c r="D75" s="54"/>
      <c r="E75" s="39" t="str">
        <f>HYPERLINK("https://www.google.ru/search?q=112352574&amp;newwindow=1&amp;tbm=isch","Еще фото")</f>
        <v>Еще фото</v>
      </c>
      <c r="F75" s="14"/>
      <c r="G75" s="24" t="s">
        <v>56</v>
      </c>
      <c r="H75" s="24" t="s">
        <v>27</v>
      </c>
      <c r="I75" s="24" t="s">
        <v>56</v>
      </c>
      <c r="J75" s="15" t="s">
        <v>28</v>
      </c>
      <c r="K75" s="16" t="s">
        <v>62</v>
      </c>
      <c r="L75" s="56"/>
      <c r="M75" s="15" t="s">
        <v>75</v>
      </c>
      <c r="N75" s="15" t="s">
        <v>37</v>
      </c>
      <c r="O75" s="15"/>
      <c r="P75" s="16" t="s">
        <v>215</v>
      </c>
      <c r="Q75" s="17">
        <v>10399</v>
      </c>
      <c r="R75" s="18">
        <v>47.11</v>
      </c>
      <c r="S75" s="19">
        <v>6324.9884999999995</v>
      </c>
      <c r="T75" s="20" t="s">
        <v>33</v>
      </c>
      <c r="U75" s="21" t="s">
        <v>153</v>
      </c>
      <c r="V75" s="25" t="s">
        <v>45</v>
      </c>
      <c r="W75" s="22">
        <v>1</v>
      </c>
      <c r="X75" s="23"/>
    </row>
    <row r="76" spans="1:24" s="1" customFormat="1" ht="108" customHeight="1" x14ac:dyDescent="0.3">
      <c r="A76" s="11" t="s">
        <v>23</v>
      </c>
      <c r="B76" s="11" t="s">
        <v>216</v>
      </c>
      <c r="C76" s="12" t="s">
        <v>217</v>
      </c>
      <c r="D76" s="13"/>
      <c r="E76" s="39" t="str">
        <f>HYPERLINK("https://www.google.ru/search?q=112355018&amp;newwindow=1&amp;tbm=isch","Еще фото")</f>
        <v>Еще фото</v>
      </c>
      <c r="F76" s="14"/>
      <c r="G76" s="11" t="s">
        <v>56</v>
      </c>
      <c r="H76" s="11" t="s">
        <v>27</v>
      </c>
      <c r="I76" s="15" t="s">
        <v>56</v>
      </c>
      <c r="J76" s="15" t="s">
        <v>28</v>
      </c>
      <c r="K76" s="16" t="s">
        <v>29</v>
      </c>
      <c r="L76" s="15" t="s">
        <v>166</v>
      </c>
      <c r="M76" s="15"/>
      <c r="N76" s="15" t="s">
        <v>37</v>
      </c>
      <c r="O76" s="15"/>
      <c r="P76" s="16" t="s">
        <v>77</v>
      </c>
      <c r="Q76" s="17">
        <v>12099</v>
      </c>
      <c r="R76" s="18">
        <v>47.1</v>
      </c>
      <c r="S76" s="19">
        <v>7359.9884999999995</v>
      </c>
      <c r="T76" s="20" t="s">
        <v>33</v>
      </c>
      <c r="U76" s="21" t="s">
        <v>44</v>
      </c>
      <c r="V76" s="25" t="s">
        <v>130</v>
      </c>
      <c r="W76" s="22">
        <v>1</v>
      </c>
      <c r="X76" s="23"/>
    </row>
    <row r="77" spans="1:24" s="1" customFormat="1" ht="108" customHeight="1" x14ac:dyDescent="0.3">
      <c r="A77" s="11" t="s">
        <v>23</v>
      </c>
      <c r="B77" s="11" t="s">
        <v>218</v>
      </c>
      <c r="C77" s="12" t="s">
        <v>219</v>
      </c>
      <c r="D77" s="13"/>
      <c r="E77" s="39" t="str">
        <f>HYPERLINK("https://www.google.ru/search?q=112355019&amp;newwindow=1&amp;tbm=isch","Еще фото")</f>
        <v>Еще фото</v>
      </c>
      <c r="F77" s="14"/>
      <c r="G77" s="11" t="s">
        <v>56</v>
      </c>
      <c r="H77" s="11" t="s">
        <v>27</v>
      </c>
      <c r="I77" s="15" t="s">
        <v>56</v>
      </c>
      <c r="J77" s="15" t="s">
        <v>28</v>
      </c>
      <c r="K77" s="16" t="s">
        <v>29</v>
      </c>
      <c r="L77" s="15" t="s">
        <v>166</v>
      </c>
      <c r="M77" s="15"/>
      <c r="N77" s="15" t="s">
        <v>37</v>
      </c>
      <c r="O77" s="15"/>
      <c r="P77" s="16" t="s">
        <v>77</v>
      </c>
      <c r="Q77" s="17">
        <v>12099</v>
      </c>
      <c r="R77" s="18">
        <v>47.1</v>
      </c>
      <c r="S77" s="19">
        <v>7359.9884999999995</v>
      </c>
      <c r="T77" s="20" t="s">
        <v>33</v>
      </c>
      <c r="U77" s="21" t="s">
        <v>141</v>
      </c>
      <c r="V77" s="22">
        <v>50</v>
      </c>
      <c r="W77" s="22">
        <v>1</v>
      </c>
      <c r="X77" s="23"/>
    </row>
    <row r="78" spans="1:24" s="1" customFormat="1" ht="108" customHeight="1" x14ac:dyDescent="0.3">
      <c r="A78" s="11" t="s">
        <v>23</v>
      </c>
      <c r="B78" s="11" t="s">
        <v>220</v>
      </c>
      <c r="C78" s="12" t="s">
        <v>221</v>
      </c>
      <c r="D78" s="13"/>
      <c r="E78" s="39" t="str">
        <f>HYPERLINK("https://www.google.ru/search?q=112358499&amp;newwindow=1&amp;tbm=isch","Еще фото")</f>
        <v>Еще фото</v>
      </c>
      <c r="F78" s="14" t="s">
        <v>102</v>
      </c>
      <c r="G78" s="11" t="s">
        <v>56</v>
      </c>
      <c r="H78" s="11" t="s">
        <v>27</v>
      </c>
      <c r="I78" s="15" t="s">
        <v>56</v>
      </c>
      <c r="J78" s="15" t="s">
        <v>28</v>
      </c>
      <c r="K78" s="16" t="s">
        <v>29</v>
      </c>
      <c r="L78" s="15" t="s">
        <v>222</v>
      </c>
      <c r="M78" s="15"/>
      <c r="N78" s="15" t="s">
        <v>37</v>
      </c>
      <c r="O78" s="15"/>
      <c r="P78" s="16" t="s">
        <v>50</v>
      </c>
      <c r="Q78" s="17">
        <v>8499</v>
      </c>
      <c r="R78" s="18">
        <v>47.05</v>
      </c>
      <c r="S78" s="19">
        <v>5174.9884999999995</v>
      </c>
      <c r="T78" s="20" t="s">
        <v>33</v>
      </c>
      <c r="U78" s="21" t="s">
        <v>44</v>
      </c>
      <c r="V78" s="25" t="s">
        <v>130</v>
      </c>
      <c r="W78" s="22">
        <v>1</v>
      </c>
      <c r="X78" s="23"/>
    </row>
    <row r="79" spans="1:24" s="1" customFormat="1" ht="108" customHeight="1" x14ac:dyDescent="0.3">
      <c r="A79" s="11" t="s">
        <v>23</v>
      </c>
      <c r="B79" s="11" t="s">
        <v>223</v>
      </c>
      <c r="C79" s="12" t="s">
        <v>224</v>
      </c>
      <c r="D79" s="13"/>
      <c r="E79" s="39" t="str">
        <f>HYPERLINK("https://www.google.ru/search?q=W18S3018O&amp;newwindow=1&amp;tbm=isch","Еще фото")</f>
        <v>Еще фото</v>
      </c>
      <c r="F79" s="14"/>
      <c r="G79" s="11" t="s">
        <v>56</v>
      </c>
      <c r="H79" s="11" t="s">
        <v>27</v>
      </c>
      <c r="I79" s="15" t="s">
        <v>56</v>
      </c>
      <c r="J79" s="15" t="s">
        <v>28</v>
      </c>
      <c r="K79" s="16" t="s">
        <v>29</v>
      </c>
      <c r="L79" s="15" t="s">
        <v>225</v>
      </c>
      <c r="M79" s="15"/>
      <c r="N79" s="15" t="s">
        <v>112</v>
      </c>
      <c r="O79" s="15"/>
      <c r="P79" s="16" t="s">
        <v>42</v>
      </c>
      <c r="Q79" s="17">
        <v>6799</v>
      </c>
      <c r="R79" s="18">
        <v>47.05</v>
      </c>
      <c r="S79" s="19">
        <v>4139.9884999999995</v>
      </c>
      <c r="T79" s="20" t="s">
        <v>33</v>
      </c>
      <c r="U79" s="21" t="s">
        <v>34</v>
      </c>
      <c r="V79" s="22">
        <v>46</v>
      </c>
      <c r="W79" s="22">
        <v>1</v>
      </c>
      <c r="X79" s="23"/>
    </row>
    <row r="80" spans="1:24" s="1" customFormat="1" ht="26" customHeight="1" x14ac:dyDescent="0.3">
      <c r="A80" s="11" t="s">
        <v>23</v>
      </c>
      <c r="B80" s="11" t="s">
        <v>226</v>
      </c>
      <c r="C80" s="12" t="s">
        <v>227</v>
      </c>
      <c r="D80" s="57"/>
      <c r="E80" s="39" t="str">
        <f>HYPERLINK("https://www.google.ru/search?q=112338770&amp;newwindow=1&amp;tbm=isch","Еще фото")</f>
        <v>Еще фото</v>
      </c>
      <c r="F80" s="14" t="s">
        <v>102</v>
      </c>
      <c r="G80" s="11" t="s">
        <v>56</v>
      </c>
      <c r="H80" s="11" t="s">
        <v>27</v>
      </c>
      <c r="I80" s="15" t="s">
        <v>56</v>
      </c>
      <c r="J80" s="15" t="s">
        <v>28</v>
      </c>
      <c r="K80" s="16" t="s">
        <v>29</v>
      </c>
      <c r="L80" s="55" t="s">
        <v>228</v>
      </c>
      <c r="M80" s="15"/>
      <c r="N80" s="15" t="s">
        <v>37</v>
      </c>
      <c r="O80" s="15"/>
      <c r="P80" s="16" t="s">
        <v>77</v>
      </c>
      <c r="Q80" s="17">
        <v>9499</v>
      </c>
      <c r="R80" s="18">
        <v>47</v>
      </c>
      <c r="S80" s="19">
        <v>5789.6404999999995</v>
      </c>
      <c r="T80" s="20" t="s">
        <v>33</v>
      </c>
      <c r="U80" s="21" t="s">
        <v>38</v>
      </c>
      <c r="V80" s="22">
        <v>48</v>
      </c>
      <c r="W80" s="22">
        <v>1</v>
      </c>
      <c r="X80" s="23"/>
    </row>
    <row r="81" spans="1:24" s="1" customFormat="1" ht="26" customHeight="1" x14ac:dyDescent="0.3">
      <c r="A81" s="24" t="s">
        <v>23</v>
      </c>
      <c r="B81" s="24" t="s">
        <v>226</v>
      </c>
      <c r="C81" s="12" t="s">
        <v>227</v>
      </c>
      <c r="D81" s="58"/>
      <c r="E81" s="39" t="str">
        <f>HYPERLINK("https://www.google.ru/search?q=112338770&amp;newwindow=1&amp;tbm=isch","Еще фото")</f>
        <v>Еще фото</v>
      </c>
      <c r="F81" s="14" t="s">
        <v>102</v>
      </c>
      <c r="G81" s="24" t="s">
        <v>56</v>
      </c>
      <c r="H81" s="24" t="s">
        <v>27</v>
      </c>
      <c r="I81" s="24" t="s">
        <v>56</v>
      </c>
      <c r="J81" s="15" t="s">
        <v>28</v>
      </c>
      <c r="K81" s="16" t="s">
        <v>29</v>
      </c>
      <c r="L81" s="60"/>
      <c r="M81" s="15"/>
      <c r="N81" s="15" t="s">
        <v>37</v>
      </c>
      <c r="O81" s="15"/>
      <c r="P81" s="16" t="s">
        <v>77</v>
      </c>
      <c r="Q81" s="17">
        <v>9499</v>
      </c>
      <c r="R81" s="18">
        <v>47</v>
      </c>
      <c r="S81" s="19">
        <v>5789.6404999999995</v>
      </c>
      <c r="T81" s="20" t="s">
        <v>33</v>
      </c>
      <c r="U81" s="21" t="s">
        <v>135</v>
      </c>
      <c r="V81" s="25" t="s">
        <v>45</v>
      </c>
      <c r="W81" s="22">
        <v>1</v>
      </c>
      <c r="X81" s="23"/>
    </row>
    <row r="82" spans="1:24" s="1" customFormat="1" ht="26" customHeight="1" x14ac:dyDescent="0.3">
      <c r="A82" s="24" t="s">
        <v>23</v>
      </c>
      <c r="B82" s="24" t="s">
        <v>226</v>
      </c>
      <c r="C82" s="12" t="s">
        <v>227</v>
      </c>
      <c r="D82" s="58"/>
      <c r="E82" s="39" t="str">
        <f>HYPERLINK("https://www.google.ru/search?q=112338770&amp;newwindow=1&amp;tbm=isch","Еще фото")</f>
        <v>Еще фото</v>
      </c>
      <c r="F82" s="14" t="s">
        <v>102</v>
      </c>
      <c r="G82" s="24" t="s">
        <v>56</v>
      </c>
      <c r="H82" s="24" t="s">
        <v>27</v>
      </c>
      <c r="I82" s="24" t="s">
        <v>56</v>
      </c>
      <c r="J82" s="15" t="s">
        <v>28</v>
      </c>
      <c r="K82" s="16" t="s">
        <v>29</v>
      </c>
      <c r="L82" s="60"/>
      <c r="M82" s="15"/>
      <c r="N82" s="15" t="s">
        <v>37</v>
      </c>
      <c r="O82" s="15"/>
      <c r="P82" s="16" t="s">
        <v>77</v>
      </c>
      <c r="Q82" s="17">
        <v>9499</v>
      </c>
      <c r="R82" s="18">
        <v>47</v>
      </c>
      <c r="S82" s="19">
        <v>5789.6404999999995</v>
      </c>
      <c r="T82" s="20" t="s">
        <v>33</v>
      </c>
      <c r="U82" s="21" t="s">
        <v>229</v>
      </c>
      <c r="V82" s="22">
        <v>50</v>
      </c>
      <c r="W82" s="22">
        <v>1</v>
      </c>
      <c r="X82" s="23"/>
    </row>
    <row r="83" spans="1:24" s="1" customFormat="1" ht="26" customHeight="1" x14ac:dyDescent="0.3">
      <c r="A83" s="24" t="s">
        <v>23</v>
      </c>
      <c r="B83" s="24" t="s">
        <v>226</v>
      </c>
      <c r="C83" s="12" t="s">
        <v>227</v>
      </c>
      <c r="D83" s="59"/>
      <c r="E83" s="39" t="str">
        <f>HYPERLINK("https://www.google.ru/search?q=112338770&amp;newwindow=1&amp;tbm=isch","Еще фото")</f>
        <v>Еще фото</v>
      </c>
      <c r="F83" s="14" t="s">
        <v>102</v>
      </c>
      <c r="G83" s="24" t="s">
        <v>56</v>
      </c>
      <c r="H83" s="24" t="s">
        <v>27</v>
      </c>
      <c r="I83" s="24" t="s">
        <v>56</v>
      </c>
      <c r="J83" s="15" t="s">
        <v>28</v>
      </c>
      <c r="K83" s="16" t="s">
        <v>29</v>
      </c>
      <c r="L83" s="56"/>
      <c r="M83" s="15"/>
      <c r="N83" s="15" t="s">
        <v>37</v>
      </c>
      <c r="O83" s="15"/>
      <c r="P83" s="16" t="s">
        <v>77</v>
      </c>
      <c r="Q83" s="17">
        <v>9499</v>
      </c>
      <c r="R83" s="18">
        <v>47</v>
      </c>
      <c r="S83" s="19">
        <v>5789.6404999999995</v>
      </c>
      <c r="T83" s="20" t="s">
        <v>33</v>
      </c>
      <c r="U83" s="21" t="s">
        <v>230</v>
      </c>
      <c r="V83" s="25" t="s">
        <v>231</v>
      </c>
      <c r="W83" s="22">
        <v>1</v>
      </c>
      <c r="X83" s="23"/>
    </row>
    <row r="84" spans="1:24" s="1" customFormat="1" ht="26" customHeight="1" x14ac:dyDescent="0.3">
      <c r="A84" s="11" t="s">
        <v>23</v>
      </c>
      <c r="B84" s="11" t="s">
        <v>232</v>
      </c>
      <c r="C84" s="12" t="s">
        <v>233</v>
      </c>
      <c r="D84" s="57"/>
      <c r="E84" s="39" t="str">
        <f>HYPERLINK("https://www.google.ru/search?q=112362335&amp;newwindow=1&amp;tbm=isch","Еще фото")</f>
        <v>Еще фото</v>
      </c>
      <c r="F84" s="14" t="s">
        <v>102</v>
      </c>
      <c r="G84" s="11" t="s">
        <v>56</v>
      </c>
      <c r="H84" s="11" t="s">
        <v>27</v>
      </c>
      <c r="I84" s="15" t="s">
        <v>56</v>
      </c>
      <c r="J84" s="15" t="s">
        <v>28</v>
      </c>
      <c r="K84" s="16" t="s">
        <v>29</v>
      </c>
      <c r="L84" s="55" t="s">
        <v>166</v>
      </c>
      <c r="M84" s="15"/>
      <c r="N84" s="15" t="s">
        <v>37</v>
      </c>
      <c r="O84" s="15"/>
      <c r="P84" s="16" t="s">
        <v>77</v>
      </c>
      <c r="Q84" s="17">
        <v>10399</v>
      </c>
      <c r="R84" s="18">
        <v>47</v>
      </c>
      <c r="S84" s="19">
        <v>6338.1904999999997</v>
      </c>
      <c r="T84" s="20" t="s">
        <v>33</v>
      </c>
      <c r="U84" s="21" t="s">
        <v>34</v>
      </c>
      <c r="V84" s="22">
        <v>46</v>
      </c>
      <c r="W84" s="22">
        <v>15</v>
      </c>
      <c r="X84" s="23"/>
    </row>
    <row r="85" spans="1:24" s="1" customFormat="1" ht="26" customHeight="1" x14ac:dyDescent="0.3">
      <c r="A85" s="24" t="s">
        <v>23</v>
      </c>
      <c r="B85" s="24" t="s">
        <v>232</v>
      </c>
      <c r="C85" s="12" t="s">
        <v>233</v>
      </c>
      <c r="D85" s="58"/>
      <c r="E85" s="39" t="str">
        <f>HYPERLINK("https://www.google.ru/search?q=112362335&amp;newwindow=1&amp;tbm=isch","Еще фото")</f>
        <v>Еще фото</v>
      </c>
      <c r="F85" s="14" t="s">
        <v>102</v>
      </c>
      <c r="G85" s="24" t="s">
        <v>56</v>
      </c>
      <c r="H85" s="24" t="s">
        <v>27</v>
      </c>
      <c r="I85" s="24" t="s">
        <v>56</v>
      </c>
      <c r="J85" s="15" t="s">
        <v>28</v>
      </c>
      <c r="K85" s="16" t="s">
        <v>29</v>
      </c>
      <c r="L85" s="60"/>
      <c r="M85" s="15"/>
      <c r="N85" s="15" t="s">
        <v>37</v>
      </c>
      <c r="O85" s="15"/>
      <c r="P85" s="16" t="s">
        <v>77</v>
      </c>
      <c r="Q85" s="17">
        <v>10399</v>
      </c>
      <c r="R85" s="18">
        <v>47</v>
      </c>
      <c r="S85" s="19">
        <v>6338.1904999999997</v>
      </c>
      <c r="T85" s="20" t="s">
        <v>33</v>
      </c>
      <c r="U85" s="21" t="s">
        <v>149</v>
      </c>
      <c r="V85" s="25" t="s">
        <v>130</v>
      </c>
      <c r="W85" s="22">
        <v>19</v>
      </c>
      <c r="X85" s="23"/>
    </row>
    <row r="86" spans="1:24" s="1" customFormat="1" ht="26" customHeight="1" x14ac:dyDescent="0.3">
      <c r="A86" s="24" t="s">
        <v>23</v>
      </c>
      <c r="B86" s="24" t="s">
        <v>232</v>
      </c>
      <c r="C86" s="12" t="s">
        <v>233</v>
      </c>
      <c r="D86" s="58"/>
      <c r="E86" s="39" t="str">
        <f>HYPERLINK("https://www.google.ru/search?q=112362335&amp;newwindow=1&amp;tbm=isch","Еще фото")</f>
        <v>Еще фото</v>
      </c>
      <c r="F86" s="14" t="s">
        <v>102</v>
      </c>
      <c r="G86" s="24" t="s">
        <v>56</v>
      </c>
      <c r="H86" s="24" t="s">
        <v>27</v>
      </c>
      <c r="I86" s="24" t="s">
        <v>56</v>
      </c>
      <c r="J86" s="15" t="s">
        <v>28</v>
      </c>
      <c r="K86" s="16" t="s">
        <v>29</v>
      </c>
      <c r="L86" s="60"/>
      <c r="M86" s="15"/>
      <c r="N86" s="15" t="s">
        <v>37</v>
      </c>
      <c r="O86" s="15"/>
      <c r="P86" s="16" t="s">
        <v>77</v>
      </c>
      <c r="Q86" s="17">
        <v>10399</v>
      </c>
      <c r="R86" s="18">
        <v>47</v>
      </c>
      <c r="S86" s="19">
        <v>6338.1904999999997</v>
      </c>
      <c r="T86" s="20" t="s">
        <v>33</v>
      </c>
      <c r="U86" s="21" t="s">
        <v>38</v>
      </c>
      <c r="V86" s="22">
        <v>48</v>
      </c>
      <c r="W86" s="22">
        <v>14</v>
      </c>
      <c r="X86" s="23"/>
    </row>
    <row r="87" spans="1:24" s="1" customFormat="1" ht="26" customHeight="1" x14ac:dyDescent="0.3">
      <c r="A87" s="24" t="s">
        <v>23</v>
      </c>
      <c r="B87" s="24" t="s">
        <v>232</v>
      </c>
      <c r="C87" s="12" t="s">
        <v>233</v>
      </c>
      <c r="D87" s="59"/>
      <c r="E87" s="39" t="str">
        <f>HYPERLINK("https://www.google.ru/search?q=112362335&amp;newwindow=1&amp;tbm=isch","Еще фото")</f>
        <v>Еще фото</v>
      </c>
      <c r="F87" s="14" t="s">
        <v>102</v>
      </c>
      <c r="G87" s="24" t="s">
        <v>56</v>
      </c>
      <c r="H87" s="24" t="s">
        <v>27</v>
      </c>
      <c r="I87" s="24" t="s">
        <v>56</v>
      </c>
      <c r="J87" s="15" t="s">
        <v>28</v>
      </c>
      <c r="K87" s="16" t="s">
        <v>29</v>
      </c>
      <c r="L87" s="56"/>
      <c r="M87" s="15"/>
      <c r="N87" s="15" t="s">
        <v>37</v>
      </c>
      <c r="O87" s="15"/>
      <c r="P87" s="16" t="s">
        <v>77</v>
      </c>
      <c r="Q87" s="17">
        <v>10399</v>
      </c>
      <c r="R87" s="18">
        <v>47</v>
      </c>
      <c r="S87" s="19">
        <v>6338.1904999999997</v>
      </c>
      <c r="T87" s="20" t="s">
        <v>33</v>
      </c>
      <c r="U87" s="21" t="s">
        <v>135</v>
      </c>
      <c r="V87" s="25" t="s">
        <v>45</v>
      </c>
      <c r="W87" s="22">
        <v>5</v>
      </c>
      <c r="X87" s="23"/>
    </row>
    <row r="88" spans="1:24" s="1" customFormat="1" ht="21" customHeight="1" x14ac:dyDescent="0.3">
      <c r="A88" s="11" t="s">
        <v>23</v>
      </c>
      <c r="B88" s="11" t="s">
        <v>234</v>
      </c>
      <c r="C88" s="26" t="s">
        <v>235</v>
      </c>
      <c r="D88" s="57"/>
      <c r="E88" s="39" t="str">
        <f>HYPERLINK("https://www.google.ru/search?q=112370847&amp;newwindow=1&amp;tbm=isch","Еще фото")</f>
        <v>Еще фото</v>
      </c>
      <c r="F88" s="14" t="s">
        <v>102</v>
      </c>
      <c r="G88" s="11" t="s">
        <v>56</v>
      </c>
      <c r="H88" s="11" t="s">
        <v>27</v>
      </c>
      <c r="I88" s="15" t="s">
        <v>56</v>
      </c>
      <c r="J88" s="15" t="s">
        <v>28</v>
      </c>
      <c r="K88" s="16" t="s">
        <v>29</v>
      </c>
      <c r="L88" s="55" t="s">
        <v>41</v>
      </c>
      <c r="M88" s="15"/>
      <c r="N88" s="15" t="s">
        <v>37</v>
      </c>
      <c r="O88" s="15"/>
      <c r="P88" s="16" t="s">
        <v>77</v>
      </c>
      <c r="Q88" s="17">
        <v>12199</v>
      </c>
      <c r="R88" s="18">
        <v>47</v>
      </c>
      <c r="S88" s="19">
        <v>7435.2905000000001</v>
      </c>
      <c r="T88" s="20" t="s">
        <v>33</v>
      </c>
      <c r="U88" s="21" t="s">
        <v>198</v>
      </c>
      <c r="V88" s="22">
        <v>46</v>
      </c>
      <c r="W88" s="22">
        <v>9</v>
      </c>
      <c r="X88" s="23"/>
    </row>
    <row r="89" spans="1:24" s="1" customFormat="1" ht="21" customHeight="1" x14ac:dyDescent="0.3">
      <c r="A89" s="24" t="s">
        <v>23</v>
      </c>
      <c r="B89" s="24" t="s">
        <v>234</v>
      </c>
      <c r="C89" s="27" t="s">
        <v>235</v>
      </c>
      <c r="D89" s="58"/>
      <c r="E89" s="39" t="str">
        <f>HYPERLINK("https://www.google.ru/search?q=112370847&amp;newwindow=1&amp;tbm=isch","Еще фото")</f>
        <v>Еще фото</v>
      </c>
      <c r="F89" s="14" t="s">
        <v>102</v>
      </c>
      <c r="G89" s="24" t="s">
        <v>56</v>
      </c>
      <c r="H89" s="24" t="s">
        <v>27</v>
      </c>
      <c r="I89" s="24" t="s">
        <v>56</v>
      </c>
      <c r="J89" s="15" t="s">
        <v>28</v>
      </c>
      <c r="K89" s="16" t="s">
        <v>29</v>
      </c>
      <c r="L89" s="60"/>
      <c r="M89" s="15"/>
      <c r="N89" s="15" t="s">
        <v>37</v>
      </c>
      <c r="O89" s="15"/>
      <c r="P89" s="16" t="s">
        <v>77</v>
      </c>
      <c r="Q89" s="17">
        <v>12199</v>
      </c>
      <c r="R89" s="18">
        <v>47</v>
      </c>
      <c r="S89" s="19">
        <v>7435.2905000000001</v>
      </c>
      <c r="T89" s="20" t="s">
        <v>33</v>
      </c>
      <c r="U89" s="21" t="s">
        <v>34</v>
      </c>
      <c r="V89" s="22">
        <v>46</v>
      </c>
      <c r="W89" s="22">
        <v>12</v>
      </c>
      <c r="X89" s="23"/>
    </row>
    <row r="90" spans="1:24" s="1" customFormat="1" ht="21" customHeight="1" x14ac:dyDescent="0.3">
      <c r="A90" s="24" t="s">
        <v>23</v>
      </c>
      <c r="B90" s="24" t="s">
        <v>234</v>
      </c>
      <c r="C90" s="27" t="s">
        <v>235</v>
      </c>
      <c r="D90" s="58"/>
      <c r="E90" s="39" t="str">
        <f>HYPERLINK("https://www.google.ru/search?q=112370847&amp;newwindow=1&amp;tbm=isch","Еще фото")</f>
        <v>Еще фото</v>
      </c>
      <c r="F90" s="14" t="s">
        <v>102</v>
      </c>
      <c r="G90" s="24" t="s">
        <v>56</v>
      </c>
      <c r="H90" s="24" t="s">
        <v>27</v>
      </c>
      <c r="I90" s="24" t="s">
        <v>56</v>
      </c>
      <c r="J90" s="15" t="s">
        <v>28</v>
      </c>
      <c r="K90" s="16" t="s">
        <v>29</v>
      </c>
      <c r="L90" s="60"/>
      <c r="M90" s="15"/>
      <c r="N90" s="15" t="s">
        <v>37</v>
      </c>
      <c r="O90" s="15"/>
      <c r="P90" s="16" t="s">
        <v>77</v>
      </c>
      <c r="Q90" s="17">
        <v>12199</v>
      </c>
      <c r="R90" s="18">
        <v>47</v>
      </c>
      <c r="S90" s="19">
        <v>7435.2905000000001</v>
      </c>
      <c r="T90" s="20" t="s">
        <v>33</v>
      </c>
      <c r="U90" s="21" t="s">
        <v>43</v>
      </c>
      <c r="V90" s="22">
        <v>46</v>
      </c>
      <c r="W90" s="22">
        <v>15</v>
      </c>
      <c r="X90" s="23"/>
    </row>
    <row r="91" spans="1:24" s="1" customFormat="1" ht="21" customHeight="1" x14ac:dyDescent="0.3">
      <c r="A91" s="24" t="s">
        <v>23</v>
      </c>
      <c r="B91" s="24" t="s">
        <v>234</v>
      </c>
      <c r="C91" s="27" t="s">
        <v>235</v>
      </c>
      <c r="D91" s="58"/>
      <c r="E91" s="39" t="str">
        <f>HYPERLINK("https://www.google.ru/search?q=112370847&amp;newwindow=1&amp;tbm=isch","Еще фото")</f>
        <v>Еще фото</v>
      </c>
      <c r="F91" s="14" t="s">
        <v>102</v>
      </c>
      <c r="G91" s="24" t="s">
        <v>56</v>
      </c>
      <c r="H91" s="24" t="s">
        <v>27</v>
      </c>
      <c r="I91" s="24" t="s">
        <v>56</v>
      </c>
      <c r="J91" s="15" t="s">
        <v>28</v>
      </c>
      <c r="K91" s="16" t="s">
        <v>29</v>
      </c>
      <c r="L91" s="60"/>
      <c r="M91" s="15"/>
      <c r="N91" s="15" t="s">
        <v>37</v>
      </c>
      <c r="O91" s="15"/>
      <c r="P91" s="16" t="s">
        <v>77</v>
      </c>
      <c r="Q91" s="17">
        <v>12199</v>
      </c>
      <c r="R91" s="18">
        <v>47</v>
      </c>
      <c r="S91" s="19">
        <v>7435.2905000000001</v>
      </c>
      <c r="T91" s="20" t="s">
        <v>33</v>
      </c>
      <c r="U91" s="21" t="s">
        <v>44</v>
      </c>
      <c r="V91" s="25" t="s">
        <v>130</v>
      </c>
      <c r="W91" s="22">
        <v>5</v>
      </c>
      <c r="X91" s="23"/>
    </row>
    <row r="92" spans="1:24" s="1" customFormat="1" ht="32" customHeight="1" x14ac:dyDescent="0.3">
      <c r="A92" s="24" t="s">
        <v>23</v>
      </c>
      <c r="B92" s="24" t="s">
        <v>234</v>
      </c>
      <c r="C92" s="27" t="s">
        <v>235</v>
      </c>
      <c r="D92" s="59"/>
      <c r="E92" s="39" t="str">
        <f>HYPERLINK("https://www.google.ru/search?q=112370847&amp;newwindow=1&amp;tbm=isch","Еще фото")</f>
        <v>Еще фото</v>
      </c>
      <c r="F92" s="14" t="s">
        <v>102</v>
      </c>
      <c r="G92" s="24" t="s">
        <v>56</v>
      </c>
      <c r="H92" s="24" t="s">
        <v>27</v>
      </c>
      <c r="I92" s="24" t="s">
        <v>56</v>
      </c>
      <c r="J92" s="15" t="s">
        <v>28</v>
      </c>
      <c r="K92" s="16" t="s">
        <v>29</v>
      </c>
      <c r="L92" s="56"/>
      <c r="M92" s="15"/>
      <c r="N92" s="15" t="s">
        <v>37</v>
      </c>
      <c r="O92" s="15"/>
      <c r="P92" s="16" t="s">
        <v>77</v>
      </c>
      <c r="Q92" s="17">
        <v>12199</v>
      </c>
      <c r="R92" s="18">
        <v>47</v>
      </c>
      <c r="S92" s="19">
        <v>7435.2905000000001</v>
      </c>
      <c r="T92" s="20" t="s">
        <v>33</v>
      </c>
      <c r="U92" s="21" t="s">
        <v>236</v>
      </c>
      <c r="V92" s="25" t="s">
        <v>45</v>
      </c>
      <c r="W92" s="22">
        <v>1</v>
      </c>
      <c r="X92" s="23"/>
    </row>
    <row r="93" spans="1:24" s="1" customFormat="1" ht="13.05" customHeight="1" x14ac:dyDescent="0.3">
      <c r="A93" s="11" t="s">
        <v>23</v>
      </c>
      <c r="B93" s="11" t="s">
        <v>237</v>
      </c>
      <c r="C93" s="12" t="s">
        <v>238</v>
      </c>
      <c r="D93" s="57"/>
      <c r="E93" s="39" t="str">
        <f t="shared" ref="E93:E100" si="0">HYPERLINK("https://www.google.ru/search?q=112377763&amp;newwindow=1&amp;tbm=isch","Еще фото")</f>
        <v>Еще фото</v>
      </c>
      <c r="F93" s="14" t="s">
        <v>102</v>
      </c>
      <c r="G93" s="11" t="s">
        <v>56</v>
      </c>
      <c r="H93" s="11" t="s">
        <v>27</v>
      </c>
      <c r="I93" s="15" t="s">
        <v>56</v>
      </c>
      <c r="J93" s="15" t="s">
        <v>28</v>
      </c>
      <c r="K93" s="16" t="s">
        <v>29</v>
      </c>
      <c r="L93" s="55" t="s">
        <v>239</v>
      </c>
      <c r="M93" s="15"/>
      <c r="N93" s="15" t="s">
        <v>76</v>
      </c>
      <c r="O93" s="15"/>
      <c r="P93" s="16" t="s">
        <v>240</v>
      </c>
      <c r="Q93" s="17">
        <v>10699</v>
      </c>
      <c r="R93" s="18">
        <v>47</v>
      </c>
      <c r="S93" s="19">
        <v>6521.0405000000001</v>
      </c>
      <c r="T93" s="20" t="s">
        <v>33</v>
      </c>
      <c r="U93" s="28" t="s">
        <v>44</v>
      </c>
      <c r="V93" s="25" t="s">
        <v>130</v>
      </c>
      <c r="W93" s="22">
        <v>2</v>
      </c>
      <c r="X93" s="23"/>
    </row>
    <row r="94" spans="1:24" s="1" customFormat="1" ht="13.05" customHeight="1" x14ac:dyDescent="0.3">
      <c r="A94" s="24" t="s">
        <v>23</v>
      </c>
      <c r="B94" s="24" t="s">
        <v>237</v>
      </c>
      <c r="C94" s="12" t="s">
        <v>238</v>
      </c>
      <c r="D94" s="58"/>
      <c r="E94" s="39" t="str">
        <f t="shared" si="0"/>
        <v>Еще фото</v>
      </c>
      <c r="F94" s="14" t="s">
        <v>102</v>
      </c>
      <c r="G94" s="24" t="s">
        <v>56</v>
      </c>
      <c r="H94" s="24" t="s">
        <v>27</v>
      </c>
      <c r="I94" s="24" t="s">
        <v>56</v>
      </c>
      <c r="J94" s="15" t="s">
        <v>28</v>
      </c>
      <c r="K94" s="16" t="s">
        <v>29</v>
      </c>
      <c r="L94" s="60"/>
      <c r="M94" s="15"/>
      <c r="N94" s="15" t="s">
        <v>76</v>
      </c>
      <c r="O94" s="15"/>
      <c r="P94" s="16" t="s">
        <v>240</v>
      </c>
      <c r="Q94" s="17">
        <v>10699</v>
      </c>
      <c r="R94" s="18">
        <v>47</v>
      </c>
      <c r="S94" s="19">
        <v>6521.0405000000001</v>
      </c>
      <c r="T94" s="20" t="s">
        <v>33</v>
      </c>
      <c r="U94" s="21" t="s">
        <v>38</v>
      </c>
      <c r="V94" s="22">
        <v>48</v>
      </c>
      <c r="W94" s="22">
        <v>2</v>
      </c>
      <c r="X94" s="23"/>
    </row>
    <row r="95" spans="1:24" s="1" customFormat="1" ht="13.05" customHeight="1" x14ac:dyDescent="0.3">
      <c r="A95" s="24" t="s">
        <v>23</v>
      </c>
      <c r="B95" s="24" t="s">
        <v>237</v>
      </c>
      <c r="C95" s="12" t="s">
        <v>238</v>
      </c>
      <c r="D95" s="58"/>
      <c r="E95" s="39" t="str">
        <f t="shared" si="0"/>
        <v>Еще фото</v>
      </c>
      <c r="F95" s="14" t="s">
        <v>102</v>
      </c>
      <c r="G95" s="24" t="s">
        <v>56</v>
      </c>
      <c r="H95" s="24" t="s">
        <v>27</v>
      </c>
      <c r="I95" s="24" t="s">
        <v>56</v>
      </c>
      <c r="J95" s="15" t="s">
        <v>28</v>
      </c>
      <c r="K95" s="16" t="s">
        <v>29</v>
      </c>
      <c r="L95" s="60"/>
      <c r="M95" s="15"/>
      <c r="N95" s="15" t="s">
        <v>76</v>
      </c>
      <c r="O95" s="15"/>
      <c r="P95" s="16" t="s">
        <v>240</v>
      </c>
      <c r="Q95" s="17">
        <v>10699</v>
      </c>
      <c r="R95" s="18">
        <v>47</v>
      </c>
      <c r="S95" s="19">
        <v>6521.0405000000001</v>
      </c>
      <c r="T95" s="20" t="s">
        <v>33</v>
      </c>
      <c r="U95" s="21" t="s">
        <v>99</v>
      </c>
      <c r="V95" s="22">
        <v>48</v>
      </c>
      <c r="W95" s="22">
        <v>2</v>
      </c>
      <c r="X95" s="23"/>
    </row>
    <row r="96" spans="1:24" s="1" customFormat="1" ht="13.05" customHeight="1" x14ac:dyDescent="0.3">
      <c r="A96" s="24" t="s">
        <v>23</v>
      </c>
      <c r="B96" s="24" t="s">
        <v>237</v>
      </c>
      <c r="C96" s="12" t="s">
        <v>238</v>
      </c>
      <c r="D96" s="58"/>
      <c r="E96" s="39" t="str">
        <f t="shared" si="0"/>
        <v>Еще фото</v>
      </c>
      <c r="F96" s="14" t="s">
        <v>102</v>
      </c>
      <c r="G96" s="24" t="s">
        <v>56</v>
      </c>
      <c r="H96" s="24" t="s">
        <v>27</v>
      </c>
      <c r="I96" s="24" t="s">
        <v>56</v>
      </c>
      <c r="J96" s="15" t="s">
        <v>28</v>
      </c>
      <c r="K96" s="16" t="s">
        <v>29</v>
      </c>
      <c r="L96" s="60"/>
      <c r="M96" s="15"/>
      <c r="N96" s="15" t="s">
        <v>76</v>
      </c>
      <c r="O96" s="15"/>
      <c r="P96" s="16" t="s">
        <v>240</v>
      </c>
      <c r="Q96" s="17">
        <v>10699</v>
      </c>
      <c r="R96" s="18">
        <v>47</v>
      </c>
      <c r="S96" s="19">
        <v>6521.0405000000001</v>
      </c>
      <c r="T96" s="20" t="s">
        <v>33</v>
      </c>
      <c r="U96" s="21" t="s">
        <v>135</v>
      </c>
      <c r="V96" s="25" t="s">
        <v>45</v>
      </c>
      <c r="W96" s="22">
        <v>1</v>
      </c>
      <c r="X96" s="23"/>
    </row>
    <row r="97" spans="1:24" s="1" customFormat="1" ht="13.05" customHeight="1" x14ac:dyDescent="0.3">
      <c r="A97" s="24" t="s">
        <v>23</v>
      </c>
      <c r="B97" s="24" t="s">
        <v>237</v>
      </c>
      <c r="C97" s="12" t="s">
        <v>238</v>
      </c>
      <c r="D97" s="58"/>
      <c r="E97" s="39" t="str">
        <f t="shared" si="0"/>
        <v>Еще фото</v>
      </c>
      <c r="F97" s="14" t="s">
        <v>102</v>
      </c>
      <c r="G97" s="24" t="s">
        <v>56</v>
      </c>
      <c r="H97" s="24" t="s">
        <v>27</v>
      </c>
      <c r="I97" s="24" t="s">
        <v>56</v>
      </c>
      <c r="J97" s="15" t="s">
        <v>28</v>
      </c>
      <c r="K97" s="16" t="s">
        <v>29</v>
      </c>
      <c r="L97" s="60"/>
      <c r="M97" s="15"/>
      <c r="N97" s="15" t="s">
        <v>76</v>
      </c>
      <c r="O97" s="15"/>
      <c r="P97" s="16" t="s">
        <v>240</v>
      </c>
      <c r="Q97" s="17">
        <v>10699</v>
      </c>
      <c r="R97" s="18">
        <v>47</v>
      </c>
      <c r="S97" s="19">
        <v>6521.0405000000001</v>
      </c>
      <c r="T97" s="20" t="s">
        <v>33</v>
      </c>
      <c r="U97" s="21" t="s">
        <v>153</v>
      </c>
      <c r="V97" s="25" t="s">
        <v>45</v>
      </c>
      <c r="W97" s="22">
        <v>3</v>
      </c>
      <c r="X97" s="23"/>
    </row>
    <row r="98" spans="1:24" s="1" customFormat="1" ht="13.05" customHeight="1" x14ac:dyDescent="0.3">
      <c r="A98" s="24" t="s">
        <v>23</v>
      </c>
      <c r="B98" s="24" t="s">
        <v>237</v>
      </c>
      <c r="C98" s="12" t="s">
        <v>238</v>
      </c>
      <c r="D98" s="58"/>
      <c r="E98" s="39" t="str">
        <f t="shared" si="0"/>
        <v>Еще фото</v>
      </c>
      <c r="F98" s="14" t="s">
        <v>102</v>
      </c>
      <c r="G98" s="24" t="s">
        <v>56</v>
      </c>
      <c r="H98" s="24" t="s">
        <v>27</v>
      </c>
      <c r="I98" s="24" t="s">
        <v>56</v>
      </c>
      <c r="J98" s="15" t="s">
        <v>28</v>
      </c>
      <c r="K98" s="16" t="s">
        <v>29</v>
      </c>
      <c r="L98" s="60"/>
      <c r="M98" s="15"/>
      <c r="N98" s="15" t="s">
        <v>76</v>
      </c>
      <c r="O98" s="15"/>
      <c r="P98" s="16" t="s">
        <v>240</v>
      </c>
      <c r="Q98" s="17">
        <v>10699</v>
      </c>
      <c r="R98" s="18">
        <v>47</v>
      </c>
      <c r="S98" s="19">
        <v>6521.0405000000001</v>
      </c>
      <c r="T98" s="20" t="s">
        <v>33</v>
      </c>
      <c r="U98" s="21" t="s">
        <v>229</v>
      </c>
      <c r="V98" s="22">
        <v>50</v>
      </c>
      <c r="W98" s="22">
        <v>1</v>
      </c>
      <c r="X98" s="23"/>
    </row>
    <row r="99" spans="1:24" s="1" customFormat="1" ht="13.05" customHeight="1" x14ac:dyDescent="0.3">
      <c r="A99" s="24" t="s">
        <v>23</v>
      </c>
      <c r="B99" s="24" t="s">
        <v>237</v>
      </c>
      <c r="C99" s="12" t="s">
        <v>238</v>
      </c>
      <c r="D99" s="58"/>
      <c r="E99" s="39" t="str">
        <f t="shared" si="0"/>
        <v>Еще фото</v>
      </c>
      <c r="F99" s="14" t="s">
        <v>102</v>
      </c>
      <c r="G99" s="24" t="s">
        <v>56</v>
      </c>
      <c r="H99" s="24" t="s">
        <v>27</v>
      </c>
      <c r="I99" s="24" t="s">
        <v>56</v>
      </c>
      <c r="J99" s="15" t="s">
        <v>28</v>
      </c>
      <c r="K99" s="16" t="s">
        <v>29</v>
      </c>
      <c r="L99" s="60"/>
      <c r="M99" s="15"/>
      <c r="N99" s="15" t="s">
        <v>76</v>
      </c>
      <c r="O99" s="15"/>
      <c r="P99" s="16" t="s">
        <v>240</v>
      </c>
      <c r="Q99" s="17">
        <v>10699</v>
      </c>
      <c r="R99" s="18">
        <v>47</v>
      </c>
      <c r="S99" s="19">
        <v>6521.0405000000001</v>
      </c>
      <c r="T99" s="20" t="s">
        <v>33</v>
      </c>
      <c r="U99" s="21" t="s">
        <v>141</v>
      </c>
      <c r="V99" s="22">
        <v>50</v>
      </c>
      <c r="W99" s="22">
        <v>2</v>
      </c>
      <c r="X99" s="23"/>
    </row>
    <row r="100" spans="1:24" s="1" customFormat="1" ht="18" customHeight="1" x14ac:dyDescent="0.3">
      <c r="A100" s="24" t="s">
        <v>23</v>
      </c>
      <c r="B100" s="24" t="s">
        <v>237</v>
      </c>
      <c r="C100" s="12" t="s">
        <v>238</v>
      </c>
      <c r="D100" s="59"/>
      <c r="E100" s="39" t="str">
        <f t="shared" si="0"/>
        <v>Еще фото</v>
      </c>
      <c r="F100" s="14" t="s">
        <v>102</v>
      </c>
      <c r="G100" s="24" t="s">
        <v>56</v>
      </c>
      <c r="H100" s="24" t="s">
        <v>27</v>
      </c>
      <c r="I100" s="24" t="s">
        <v>56</v>
      </c>
      <c r="J100" s="15" t="s">
        <v>28</v>
      </c>
      <c r="K100" s="16" t="s">
        <v>29</v>
      </c>
      <c r="L100" s="56"/>
      <c r="M100" s="15"/>
      <c r="N100" s="15" t="s">
        <v>76</v>
      </c>
      <c r="O100" s="15"/>
      <c r="P100" s="16" t="s">
        <v>240</v>
      </c>
      <c r="Q100" s="17">
        <v>10699</v>
      </c>
      <c r="R100" s="18">
        <v>47</v>
      </c>
      <c r="S100" s="19">
        <v>6521.0405000000001</v>
      </c>
      <c r="T100" s="20" t="s">
        <v>33</v>
      </c>
      <c r="U100" s="21" t="s">
        <v>145</v>
      </c>
      <c r="V100" s="22">
        <v>52</v>
      </c>
      <c r="W100" s="22">
        <v>3</v>
      </c>
      <c r="X100" s="23"/>
    </row>
    <row r="101" spans="1:24" s="1" customFormat="1" ht="21" customHeight="1" x14ac:dyDescent="0.3">
      <c r="A101" s="11" t="s">
        <v>23</v>
      </c>
      <c r="B101" s="11" t="s">
        <v>241</v>
      </c>
      <c r="C101" s="26" t="s">
        <v>242</v>
      </c>
      <c r="D101" s="57"/>
      <c r="E101" s="39" t="str">
        <f>HYPERLINK("https://www.google.ru/search?q=112377811&amp;newwindow=1&amp;tbm=isch","Еще фото")</f>
        <v>Еще фото</v>
      </c>
      <c r="F101" s="14" t="s">
        <v>102</v>
      </c>
      <c r="G101" s="11" t="s">
        <v>56</v>
      </c>
      <c r="H101" s="11" t="s">
        <v>27</v>
      </c>
      <c r="I101" s="15" t="s">
        <v>56</v>
      </c>
      <c r="J101" s="15" t="s">
        <v>28</v>
      </c>
      <c r="K101" s="16" t="s">
        <v>29</v>
      </c>
      <c r="L101" s="55" t="s">
        <v>243</v>
      </c>
      <c r="M101" s="15"/>
      <c r="N101" s="15" t="s">
        <v>37</v>
      </c>
      <c r="O101" s="15"/>
      <c r="P101" s="16" t="s">
        <v>77</v>
      </c>
      <c r="Q101" s="17">
        <v>11299</v>
      </c>
      <c r="R101" s="18">
        <v>47</v>
      </c>
      <c r="S101" s="19">
        <v>6886.7404999999999</v>
      </c>
      <c r="T101" s="20" t="s">
        <v>33</v>
      </c>
      <c r="U101" s="21" t="s">
        <v>149</v>
      </c>
      <c r="V101" s="25" t="s">
        <v>130</v>
      </c>
      <c r="W101" s="22">
        <v>1</v>
      </c>
      <c r="X101" s="23"/>
    </row>
    <row r="102" spans="1:24" s="1" customFormat="1" ht="21" customHeight="1" x14ac:dyDescent="0.3">
      <c r="A102" s="24" t="s">
        <v>23</v>
      </c>
      <c r="B102" s="24" t="s">
        <v>241</v>
      </c>
      <c r="C102" s="27" t="s">
        <v>242</v>
      </c>
      <c r="D102" s="58"/>
      <c r="E102" s="39" t="str">
        <f>HYPERLINK("https://www.google.ru/search?q=112377811&amp;newwindow=1&amp;tbm=isch","Еще фото")</f>
        <v>Еще фото</v>
      </c>
      <c r="F102" s="14" t="s">
        <v>102</v>
      </c>
      <c r="G102" s="24" t="s">
        <v>56</v>
      </c>
      <c r="H102" s="24" t="s">
        <v>27</v>
      </c>
      <c r="I102" s="24" t="s">
        <v>56</v>
      </c>
      <c r="J102" s="15" t="s">
        <v>28</v>
      </c>
      <c r="K102" s="16" t="s">
        <v>29</v>
      </c>
      <c r="L102" s="60"/>
      <c r="M102" s="15"/>
      <c r="N102" s="15" t="s">
        <v>37</v>
      </c>
      <c r="O102" s="15"/>
      <c r="P102" s="16" t="s">
        <v>77</v>
      </c>
      <c r="Q102" s="17">
        <v>11299</v>
      </c>
      <c r="R102" s="18">
        <v>47</v>
      </c>
      <c r="S102" s="19">
        <v>6886.7404999999999</v>
      </c>
      <c r="T102" s="20" t="s">
        <v>33</v>
      </c>
      <c r="U102" s="21" t="s">
        <v>38</v>
      </c>
      <c r="V102" s="22">
        <v>48</v>
      </c>
      <c r="W102" s="22">
        <v>1</v>
      </c>
      <c r="X102" s="23"/>
    </row>
    <row r="103" spans="1:24" s="1" customFormat="1" ht="21" customHeight="1" x14ac:dyDescent="0.3">
      <c r="A103" s="24" t="s">
        <v>23</v>
      </c>
      <c r="B103" s="24" t="s">
        <v>241</v>
      </c>
      <c r="C103" s="27" t="s">
        <v>242</v>
      </c>
      <c r="D103" s="58"/>
      <c r="E103" s="39" t="str">
        <f>HYPERLINK("https://www.google.ru/search?q=112377811&amp;newwindow=1&amp;tbm=isch","Еще фото")</f>
        <v>Еще фото</v>
      </c>
      <c r="F103" s="14" t="s">
        <v>102</v>
      </c>
      <c r="G103" s="24" t="s">
        <v>56</v>
      </c>
      <c r="H103" s="24" t="s">
        <v>27</v>
      </c>
      <c r="I103" s="24" t="s">
        <v>56</v>
      </c>
      <c r="J103" s="15" t="s">
        <v>28</v>
      </c>
      <c r="K103" s="16" t="s">
        <v>29</v>
      </c>
      <c r="L103" s="60"/>
      <c r="M103" s="15"/>
      <c r="N103" s="15" t="s">
        <v>37</v>
      </c>
      <c r="O103" s="15"/>
      <c r="P103" s="16" t="s">
        <v>77</v>
      </c>
      <c r="Q103" s="17">
        <v>11299</v>
      </c>
      <c r="R103" s="18">
        <v>47</v>
      </c>
      <c r="S103" s="19">
        <v>6886.7404999999999</v>
      </c>
      <c r="T103" s="20" t="s">
        <v>33</v>
      </c>
      <c r="U103" s="21" t="s">
        <v>135</v>
      </c>
      <c r="V103" s="25" t="s">
        <v>45</v>
      </c>
      <c r="W103" s="22">
        <v>1</v>
      </c>
      <c r="X103" s="23"/>
    </row>
    <row r="104" spans="1:24" s="1" customFormat="1" ht="21" customHeight="1" x14ac:dyDescent="0.3">
      <c r="A104" s="24" t="s">
        <v>23</v>
      </c>
      <c r="B104" s="24" t="s">
        <v>241</v>
      </c>
      <c r="C104" s="27" t="s">
        <v>242</v>
      </c>
      <c r="D104" s="58"/>
      <c r="E104" s="39" t="str">
        <f>HYPERLINK("https://www.google.ru/search?q=112377811&amp;newwindow=1&amp;tbm=isch","Еще фото")</f>
        <v>Еще фото</v>
      </c>
      <c r="F104" s="14" t="s">
        <v>102</v>
      </c>
      <c r="G104" s="24" t="s">
        <v>56</v>
      </c>
      <c r="H104" s="24" t="s">
        <v>27</v>
      </c>
      <c r="I104" s="24" t="s">
        <v>56</v>
      </c>
      <c r="J104" s="15" t="s">
        <v>28</v>
      </c>
      <c r="K104" s="16" t="s">
        <v>29</v>
      </c>
      <c r="L104" s="60"/>
      <c r="M104" s="15"/>
      <c r="N104" s="15" t="s">
        <v>37</v>
      </c>
      <c r="O104" s="15"/>
      <c r="P104" s="16" t="s">
        <v>77</v>
      </c>
      <c r="Q104" s="17">
        <v>11299</v>
      </c>
      <c r="R104" s="18">
        <v>47</v>
      </c>
      <c r="S104" s="19">
        <v>6886.7404999999999</v>
      </c>
      <c r="T104" s="20" t="s">
        <v>33</v>
      </c>
      <c r="U104" s="21" t="s">
        <v>229</v>
      </c>
      <c r="V104" s="22">
        <v>50</v>
      </c>
      <c r="W104" s="22">
        <v>1</v>
      </c>
      <c r="X104" s="23"/>
    </row>
    <row r="105" spans="1:24" s="1" customFormat="1" ht="32" customHeight="1" x14ac:dyDescent="0.3">
      <c r="A105" s="24" t="s">
        <v>23</v>
      </c>
      <c r="B105" s="24" t="s">
        <v>241</v>
      </c>
      <c r="C105" s="27" t="s">
        <v>242</v>
      </c>
      <c r="D105" s="59"/>
      <c r="E105" s="39" t="str">
        <f>HYPERLINK("https://www.google.ru/search?q=112377811&amp;newwindow=1&amp;tbm=isch","Еще фото")</f>
        <v>Еще фото</v>
      </c>
      <c r="F105" s="14" t="s">
        <v>102</v>
      </c>
      <c r="G105" s="24" t="s">
        <v>56</v>
      </c>
      <c r="H105" s="24" t="s">
        <v>27</v>
      </c>
      <c r="I105" s="24" t="s">
        <v>56</v>
      </c>
      <c r="J105" s="15" t="s">
        <v>28</v>
      </c>
      <c r="K105" s="16" t="s">
        <v>29</v>
      </c>
      <c r="L105" s="56"/>
      <c r="M105" s="15"/>
      <c r="N105" s="15" t="s">
        <v>37</v>
      </c>
      <c r="O105" s="15"/>
      <c r="P105" s="16" t="s">
        <v>77</v>
      </c>
      <c r="Q105" s="17">
        <v>11299</v>
      </c>
      <c r="R105" s="18">
        <v>47</v>
      </c>
      <c r="S105" s="19">
        <v>6886.7404999999999</v>
      </c>
      <c r="T105" s="20" t="s">
        <v>33</v>
      </c>
      <c r="U105" s="21" t="s">
        <v>244</v>
      </c>
      <c r="V105" s="22">
        <v>52</v>
      </c>
      <c r="W105" s="22">
        <v>1</v>
      </c>
      <c r="X105" s="23"/>
    </row>
    <row r="106" spans="1:24" s="1" customFormat="1" ht="21" customHeight="1" x14ac:dyDescent="0.3">
      <c r="A106" s="11" t="s">
        <v>23</v>
      </c>
      <c r="B106" s="11" t="s">
        <v>245</v>
      </c>
      <c r="C106" s="26" t="s">
        <v>246</v>
      </c>
      <c r="D106" s="57"/>
      <c r="E106" s="39" t="str">
        <f>HYPERLINK("https://www.google.ru/search?q=112377825&amp;newwindow=1&amp;tbm=isch","Еще фото")</f>
        <v>Еще фото</v>
      </c>
      <c r="F106" s="14"/>
      <c r="G106" s="11" t="s">
        <v>56</v>
      </c>
      <c r="H106" s="11" t="s">
        <v>27</v>
      </c>
      <c r="I106" s="15" t="s">
        <v>56</v>
      </c>
      <c r="J106" s="15" t="s">
        <v>28</v>
      </c>
      <c r="K106" s="16" t="s">
        <v>29</v>
      </c>
      <c r="L106" s="55" t="s">
        <v>243</v>
      </c>
      <c r="M106" s="15"/>
      <c r="N106" s="15" t="s">
        <v>37</v>
      </c>
      <c r="O106" s="15"/>
      <c r="P106" s="16" t="s">
        <v>77</v>
      </c>
      <c r="Q106" s="17">
        <v>11299</v>
      </c>
      <c r="R106" s="18">
        <v>47</v>
      </c>
      <c r="S106" s="19">
        <v>6886.7404999999999</v>
      </c>
      <c r="T106" s="20" t="s">
        <v>33</v>
      </c>
      <c r="U106" s="21" t="s">
        <v>149</v>
      </c>
      <c r="V106" s="25" t="s">
        <v>130</v>
      </c>
      <c r="W106" s="22">
        <v>1</v>
      </c>
      <c r="X106" s="23"/>
    </row>
    <row r="107" spans="1:24" s="1" customFormat="1" ht="21" customHeight="1" x14ac:dyDescent="0.3">
      <c r="A107" s="24" t="s">
        <v>23</v>
      </c>
      <c r="B107" s="24" t="s">
        <v>245</v>
      </c>
      <c r="C107" s="27" t="s">
        <v>246</v>
      </c>
      <c r="D107" s="58"/>
      <c r="E107" s="39" t="str">
        <f>HYPERLINK("https://www.google.ru/search?q=112377825&amp;newwindow=1&amp;tbm=isch","Еще фото")</f>
        <v>Еще фото</v>
      </c>
      <c r="F107" s="14"/>
      <c r="G107" s="24" t="s">
        <v>56</v>
      </c>
      <c r="H107" s="24" t="s">
        <v>27</v>
      </c>
      <c r="I107" s="24" t="s">
        <v>56</v>
      </c>
      <c r="J107" s="15" t="s">
        <v>28</v>
      </c>
      <c r="K107" s="16" t="s">
        <v>29</v>
      </c>
      <c r="L107" s="60"/>
      <c r="M107" s="15"/>
      <c r="N107" s="15" t="s">
        <v>37</v>
      </c>
      <c r="O107" s="15"/>
      <c r="P107" s="16" t="s">
        <v>77</v>
      </c>
      <c r="Q107" s="17">
        <v>11299</v>
      </c>
      <c r="R107" s="18">
        <v>47</v>
      </c>
      <c r="S107" s="19">
        <v>6886.7404999999999</v>
      </c>
      <c r="T107" s="20" t="s">
        <v>33</v>
      </c>
      <c r="U107" s="21" t="s">
        <v>38</v>
      </c>
      <c r="V107" s="22">
        <v>48</v>
      </c>
      <c r="W107" s="22">
        <v>1</v>
      </c>
      <c r="X107" s="23"/>
    </row>
    <row r="108" spans="1:24" s="1" customFormat="1" ht="21" customHeight="1" x14ac:dyDescent="0.3">
      <c r="A108" s="24" t="s">
        <v>23</v>
      </c>
      <c r="B108" s="24" t="s">
        <v>245</v>
      </c>
      <c r="C108" s="27" t="s">
        <v>246</v>
      </c>
      <c r="D108" s="58"/>
      <c r="E108" s="39" t="str">
        <f>HYPERLINK("https://www.google.ru/search?q=112377825&amp;newwindow=1&amp;tbm=isch","Еще фото")</f>
        <v>Еще фото</v>
      </c>
      <c r="F108" s="14"/>
      <c r="G108" s="24" t="s">
        <v>56</v>
      </c>
      <c r="H108" s="24" t="s">
        <v>27</v>
      </c>
      <c r="I108" s="24" t="s">
        <v>56</v>
      </c>
      <c r="J108" s="15" t="s">
        <v>28</v>
      </c>
      <c r="K108" s="16" t="s">
        <v>29</v>
      </c>
      <c r="L108" s="60"/>
      <c r="M108" s="15"/>
      <c r="N108" s="15" t="s">
        <v>37</v>
      </c>
      <c r="O108" s="15"/>
      <c r="P108" s="16" t="s">
        <v>77</v>
      </c>
      <c r="Q108" s="17">
        <v>11299</v>
      </c>
      <c r="R108" s="18">
        <v>47</v>
      </c>
      <c r="S108" s="19">
        <v>6886.7404999999999</v>
      </c>
      <c r="T108" s="20" t="s">
        <v>33</v>
      </c>
      <c r="U108" s="21" t="s">
        <v>135</v>
      </c>
      <c r="V108" s="25" t="s">
        <v>45</v>
      </c>
      <c r="W108" s="22">
        <v>1</v>
      </c>
      <c r="X108" s="23"/>
    </row>
    <row r="109" spans="1:24" s="1" customFormat="1" ht="21" customHeight="1" x14ac:dyDescent="0.3">
      <c r="A109" s="24" t="s">
        <v>23</v>
      </c>
      <c r="B109" s="24" t="s">
        <v>245</v>
      </c>
      <c r="C109" s="27" t="s">
        <v>246</v>
      </c>
      <c r="D109" s="58"/>
      <c r="E109" s="39" t="str">
        <f>HYPERLINK("https://www.google.ru/search?q=112377825&amp;newwindow=1&amp;tbm=isch","Еще фото")</f>
        <v>Еще фото</v>
      </c>
      <c r="F109" s="14"/>
      <c r="G109" s="24" t="s">
        <v>56</v>
      </c>
      <c r="H109" s="24" t="s">
        <v>27</v>
      </c>
      <c r="I109" s="24" t="s">
        <v>56</v>
      </c>
      <c r="J109" s="15" t="s">
        <v>28</v>
      </c>
      <c r="K109" s="16" t="s">
        <v>29</v>
      </c>
      <c r="L109" s="60"/>
      <c r="M109" s="15"/>
      <c r="N109" s="15" t="s">
        <v>37</v>
      </c>
      <c r="O109" s="15"/>
      <c r="P109" s="16" t="s">
        <v>77</v>
      </c>
      <c r="Q109" s="17">
        <v>11299</v>
      </c>
      <c r="R109" s="18">
        <v>47</v>
      </c>
      <c r="S109" s="19">
        <v>6886.7404999999999</v>
      </c>
      <c r="T109" s="20" t="s">
        <v>33</v>
      </c>
      <c r="U109" s="21" t="s">
        <v>229</v>
      </c>
      <c r="V109" s="22">
        <v>50</v>
      </c>
      <c r="W109" s="22">
        <v>1</v>
      </c>
      <c r="X109" s="23"/>
    </row>
    <row r="110" spans="1:24" s="1" customFormat="1" ht="32" customHeight="1" x14ac:dyDescent="0.3">
      <c r="A110" s="24" t="s">
        <v>23</v>
      </c>
      <c r="B110" s="24" t="s">
        <v>245</v>
      </c>
      <c r="C110" s="27" t="s">
        <v>246</v>
      </c>
      <c r="D110" s="59"/>
      <c r="E110" s="39" t="str">
        <f>HYPERLINK("https://www.google.ru/search?q=112377825&amp;newwindow=1&amp;tbm=isch","Еще фото")</f>
        <v>Еще фото</v>
      </c>
      <c r="F110" s="14"/>
      <c r="G110" s="24" t="s">
        <v>56</v>
      </c>
      <c r="H110" s="24" t="s">
        <v>27</v>
      </c>
      <c r="I110" s="24" t="s">
        <v>56</v>
      </c>
      <c r="J110" s="15" t="s">
        <v>28</v>
      </c>
      <c r="K110" s="16" t="s">
        <v>29</v>
      </c>
      <c r="L110" s="56"/>
      <c r="M110" s="15"/>
      <c r="N110" s="15" t="s">
        <v>37</v>
      </c>
      <c r="O110" s="15"/>
      <c r="P110" s="16" t="s">
        <v>77</v>
      </c>
      <c r="Q110" s="17">
        <v>11299</v>
      </c>
      <c r="R110" s="18">
        <v>47</v>
      </c>
      <c r="S110" s="19">
        <v>6886.7404999999999</v>
      </c>
      <c r="T110" s="20" t="s">
        <v>33</v>
      </c>
      <c r="U110" s="21" t="s">
        <v>138</v>
      </c>
      <c r="V110" s="22">
        <v>52</v>
      </c>
      <c r="W110" s="22">
        <v>1</v>
      </c>
      <c r="X110" s="23"/>
    </row>
    <row r="111" spans="1:24" s="1" customFormat="1" ht="21" customHeight="1" x14ac:dyDescent="0.3">
      <c r="A111" s="11" t="s">
        <v>23</v>
      </c>
      <c r="B111" s="11" t="s">
        <v>247</v>
      </c>
      <c r="C111" s="26" t="s">
        <v>248</v>
      </c>
      <c r="D111" s="57"/>
      <c r="E111" s="39" t="str">
        <f>HYPERLINK("https://www.google.ru/search?q=112377842&amp;newwindow=1&amp;tbm=isch","Еще фото")</f>
        <v>Еще фото</v>
      </c>
      <c r="F111" s="14"/>
      <c r="G111" s="11" t="s">
        <v>56</v>
      </c>
      <c r="H111" s="11" t="s">
        <v>27</v>
      </c>
      <c r="I111" s="15" t="s">
        <v>56</v>
      </c>
      <c r="J111" s="15" t="s">
        <v>28</v>
      </c>
      <c r="K111" s="16" t="s">
        <v>29</v>
      </c>
      <c r="L111" s="55" t="s">
        <v>249</v>
      </c>
      <c r="M111" s="15"/>
      <c r="N111" s="15" t="s">
        <v>76</v>
      </c>
      <c r="O111" s="15"/>
      <c r="P111" s="16" t="s">
        <v>50</v>
      </c>
      <c r="Q111" s="17">
        <v>10699</v>
      </c>
      <c r="R111" s="18">
        <v>47</v>
      </c>
      <c r="S111" s="19">
        <v>6521.0405000000001</v>
      </c>
      <c r="T111" s="20" t="s">
        <v>33</v>
      </c>
      <c r="U111" s="21" t="s">
        <v>34</v>
      </c>
      <c r="V111" s="22">
        <v>46</v>
      </c>
      <c r="W111" s="22">
        <v>1</v>
      </c>
      <c r="X111" s="23"/>
    </row>
    <row r="112" spans="1:24" s="1" customFormat="1" ht="21" customHeight="1" x14ac:dyDescent="0.3">
      <c r="A112" s="24" t="s">
        <v>23</v>
      </c>
      <c r="B112" s="24" t="s">
        <v>247</v>
      </c>
      <c r="C112" s="27" t="s">
        <v>248</v>
      </c>
      <c r="D112" s="58"/>
      <c r="E112" s="39" t="str">
        <f>HYPERLINK("https://www.google.ru/search?q=112377842&amp;newwindow=1&amp;tbm=isch","Еще фото")</f>
        <v>Еще фото</v>
      </c>
      <c r="F112" s="14"/>
      <c r="G112" s="24" t="s">
        <v>56</v>
      </c>
      <c r="H112" s="24" t="s">
        <v>27</v>
      </c>
      <c r="I112" s="24" t="s">
        <v>56</v>
      </c>
      <c r="J112" s="15" t="s">
        <v>28</v>
      </c>
      <c r="K112" s="16" t="s">
        <v>29</v>
      </c>
      <c r="L112" s="60"/>
      <c r="M112" s="15"/>
      <c r="N112" s="15" t="s">
        <v>76</v>
      </c>
      <c r="O112" s="15"/>
      <c r="P112" s="16" t="s">
        <v>50</v>
      </c>
      <c r="Q112" s="17">
        <v>10699</v>
      </c>
      <c r="R112" s="18">
        <v>47</v>
      </c>
      <c r="S112" s="19">
        <v>6521.0405000000001</v>
      </c>
      <c r="T112" s="20" t="s">
        <v>33</v>
      </c>
      <c r="U112" s="21" t="s">
        <v>149</v>
      </c>
      <c r="V112" s="25" t="s">
        <v>130</v>
      </c>
      <c r="W112" s="22">
        <v>1</v>
      </c>
      <c r="X112" s="23"/>
    </row>
    <row r="113" spans="1:24" s="1" customFormat="1" ht="21" customHeight="1" x14ac:dyDescent="0.3">
      <c r="A113" s="24" t="s">
        <v>23</v>
      </c>
      <c r="B113" s="24" t="s">
        <v>247</v>
      </c>
      <c r="C113" s="27" t="s">
        <v>248</v>
      </c>
      <c r="D113" s="58"/>
      <c r="E113" s="39" t="str">
        <f>HYPERLINK("https://www.google.ru/search?q=112377842&amp;newwindow=1&amp;tbm=isch","Еще фото")</f>
        <v>Еще фото</v>
      </c>
      <c r="F113" s="14"/>
      <c r="G113" s="24" t="s">
        <v>56</v>
      </c>
      <c r="H113" s="24" t="s">
        <v>27</v>
      </c>
      <c r="I113" s="24" t="s">
        <v>56</v>
      </c>
      <c r="J113" s="15" t="s">
        <v>28</v>
      </c>
      <c r="K113" s="16" t="s">
        <v>29</v>
      </c>
      <c r="L113" s="60"/>
      <c r="M113" s="15"/>
      <c r="N113" s="15" t="s">
        <v>76</v>
      </c>
      <c r="O113" s="15"/>
      <c r="P113" s="16" t="s">
        <v>50</v>
      </c>
      <c r="Q113" s="17">
        <v>10699</v>
      </c>
      <c r="R113" s="18">
        <v>47</v>
      </c>
      <c r="S113" s="19">
        <v>6521.0405000000001</v>
      </c>
      <c r="T113" s="20" t="s">
        <v>33</v>
      </c>
      <c r="U113" s="21" t="s">
        <v>38</v>
      </c>
      <c r="V113" s="22">
        <v>48</v>
      </c>
      <c r="W113" s="22">
        <v>1</v>
      </c>
      <c r="X113" s="23"/>
    </row>
    <row r="114" spans="1:24" s="1" customFormat="1" ht="21" customHeight="1" x14ac:dyDescent="0.3">
      <c r="A114" s="24" t="s">
        <v>23</v>
      </c>
      <c r="B114" s="24" t="s">
        <v>247</v>
      </c>
      <c r="C114" s="27" t="s">
        <v>248</v>
      </c>
      <c r="D114" s="58"/>
      <c r="E114" s="39" t="str">
        <f>HYPERLINK("https://www.google.ru/search?q=112377842&amp;newwindow=1&amp;tbm=isch","Еще фото")</f>
        <v>Еще фото</v>
      </c>
      <c r="F114" s="14"/>
      <c r="G114" s="24" t="s">
        <v>56</v>
      </c>
      <c r="H114" s="24" t="s">
        <v>27</v>
      </c>
      <c r="I114" s="24" t="s">
        <v>56</v>
      </c>
      <c r="J114" s="15" t="s">
        <v>28</v>
      </c>
      <c r="K114" s="16" t="s">
        <v>29</v>
      </c>
      <c r="L114" s="60"/>
      <c r="M114" s="15"/>
      <c r="N114" s="15" t="s">
        <v>76</v>
      </c>
      <c r="O114" s="15"/>
      <c r="P114" s="16" t="s">
        <v>50</v>
      </c>
      <c r="Q114" s="17">
        <v>10699</v>
      </c>
      <c r="R114" s="18">
        <v>47</v>
      </c>
      <c r="S114" s="19">
        <v>6521.0405000000001</v>
      </c>
      <c r="T114" s="20" t="s">
        <v>33</v>
      </c>
      <c r="U114" s="21" t="s">
        <v>135</v>
      </c>
      <c r="V114" s="25" t="s">
        <v>45</v>
      </c>
      <c r="W114" s="22">
        <v>1</v>
      </c>
      <c r="X114" s="23"/>
    </row>
    <row r="115" spans="1:24" s="1" customFormat="1" ht="32" customHeight="1" x14ac:dyDescent="0.3">
      <c r="A115" s="24" t="s">
        <v>23</v>
      </c>
      <c r="B115" s="24" t="s">
        <v>247</v>
      </c>
      <c r="C115" s="27" t="s">
        <v>248</v>
      </c>
      <c r="D115" s="59"/>
      <c r="E115" s="39" t="str">
        <f>HYPERLINK("https://www.google.ru/search?q=112377842&amp;newwindow=1&amp;tbm=isch","Еще фото")</f>
        <v>Еще фото</v>
      </c>
      <c r="F115" s="14"/>
      <c r="G115" s="24" t="s">
        <v>56</v>
      </c>
      <c r="H115" s="24" t="s">
        <v>27</v>
      </c>
      <c r="I115" s="24" t="s">
        <v>56</v>
      </c>
      <c r="J115" s="15" t="s">
        <v>28</v>
      </c>
      <c r="K115" s="16" t="s">
        <v>29</v>
      </c>
      <c r="L115" s="56"/>
      <c r="M115" s="15"/>
      <c r="N115" s="15" t="s">
        <v>76</v>
      </c>
      <c r="O115" s="15"/>
      <c r="P115" s="16" t="s">
        <v>50</v>
      </c>
      <c r="Q115" s="17">
        <v>10699</v>
      </c>
      <c r="R115" s="18">
        <v>47</v>
      </c>
      <c r="S115" s="19">
        <v>6521.0405000000001</v>
      </c>
      <c r="T115" s="20" t="s">
        <v>33</v>
      </c>
      <c r="U115" s="21" t="s">
        <v>229</v>
      </c>
      <c r="V115" s="22">
        <v>50</v>
      </c>
      <c r="W115" s="22">
        <v>1</v>
      </c>
      <c r="X115" s="23"/>
    </row>
    <row r="116" spans="1:24" s="1" customFormat="1" ht="13.05" customHeight="1" x14ac:dyDescent="0.3">
      <c r="A116" s="11" t="s">
        <v>23</v>
      </c>
      <c r="B116" s="11" t="s">
        <v>250</v>
      </c>
      <c r="C116" s="12" t="s">
        <v>251</v>
      </c>
      <c r="D116" s="57"/>
      <c r="E116" s="39" t="str">
        <f t="shared" ref="E116:E123" si="1">HYPERLINK("https://www.google.ru/search?q=112377855&amp;newwindow=1&amp;tbm=isch","Еще фото")</f>
        <v>Еще фото</v>
      </c>
      <c r="F116" s="14"/>
      <c r="G116" s="11" t="s">
        <v>56</v>
      </c>
      <c r="H116" s="11" t="s">
        <v>27</v>
      </c>
      <c r="I116" s="15" t="s">
        <v>56</v>
      </c>
      <c r="J116" s="15" t="s">
        <v>28</v>
      </c>
      <c r="K116" s="16" t="s">
        <v>29</v>
      </c>
      <c r="L116" s="55" t="s">
        <v>249</v>
      </c>
      <c r="M116" s="15"/>
      <c r="N116" s="15" t="s">
        <v>37</v>
      </c>
      <c r="O116" s="15"/>
      <c r="P116" s="16" t="s">
        <v>50</v>
      </c>
      <c r="Q116" s="17">
        <v>9599</v>
      </c>
      <c r="R116" s="18">
        <v>47</v>
      </c>
      <c r="S116" s="19">
        <v>5850.5905000000002</v>
      </c>
      <c r="T116" s="20" t="s">
        <v>33</v>
      </c>
      <c r="U116" s="28" t="s">
        <v>34</v>
      </c>
      <c r="V116" s="22">
        <v>46</v>
      </c>
      <c r="W116" s="22">
        <v>1</v>
      </c>
      <c r="X116" s="23"/>
    </row>
    <row r="117" spans="1:24" s="1" customFormat="1" ht="13.05" customHeight="1" x14ac:dyDescent="0.3">
      <c r="A117" s="24" t="s">
        <v>23</v>
      </c>
      <c r="B117" s="24" t="s">
        <v>250</v>
      </c>
      <c r="C117" s="12" t="s">
        <v>251</v>
      </c>
      <c r="D117" s="58"/>
      <c r="E117" s="39" t="str">
        <f t="shared" si="1"/>
        <v>Еще фото</v>
      </c>
      <c r="F117" s="14"/>
      <c r="G117" s="24" t="s">
        <v>56</v>
      </c>
      <c r="H117" s="24" t="s">
        <v>27</v>
      </c>
      <c r="I117" s="24" t="s">
        <v>56</v>
      </c>
      <c r="J117" s="15" t="s">
        <v>28</v>
      </c>
      <c r="K117" s="16" t="s">
        <v>29</v>
      </c>
      <c r="L117" s="60"/>
      <c r="M117" s="15"/>
      <c r="N117" s="15" t="s">
        <v>37</v>
      </c>
      <c r="O117" s="15"/>
      <c r="P117" s="16" t="s">
        <v>50</v>
      </c>
      <c r="Q117" s="17">
        <v>9599</v>
      </c>
      <c r="R117" s="18">
        <v>47</v>
      </c>
      <c r="S117" s="19">
        <v>5850.5905000000002</v>
      </c>
      <c r="T117" s="20" t="s">
        <v>33</v>
      </c>
      <c r="U117" s="21" t="s">
        <v>149</v>
      </c>
      <c r="V117" s="25" t="s">
        <v>130</v>
      </c>
      <c r="W117" s="22">
        <v>1</v>
      </c>
      <c r="X117" s="23"/>
    </row>
    <row r="118" spans="1:24" s="1" customFormat="1" ht="13.05" customHeight="1" x14ac:dyDescent="0.3">
      <c r="A118" s="24" t="s">
        <v>23</v>
      </c>
      <c r="B118" s="24" t="s">
        <v>250</v>
      </c>
      <c r="C118" s="12" t="s">
        <v>251</v>
      </c>
      <c r="D118" s="58"/>
      <c r="E118" s="39" t="str">
        <f t="shared" si="1"/>
        <v>Еще фото</v>
      </c>
      <c r="F118" s="14"/>
      <c r="G118" s="24" t="s">
        <v>56</v>
      </c>
      <c r="H118" s="24" t="s">
        <v>27</v>
      </c>
      <c r="I118" s="24" t="s">
        <v>56</v>
      </c>
      <c r="J118" s="15" t="s">
        <v>28</v>
      </c>
      <c r="K118" s="16" t="s">
        <v>29</v>
      </c>
      <c r="L118" s="60"/>
      <c r="M118" s="15"/>
      <c r="N118" s="15" t="s">
        <v>37</v>
      </c>
      <c r="O118" s="15"/>
      <c r="P118" s="16" t="s">
        <v>50</v>
      </c>
      <c r="Q118" s="17">
        <v>9599</v>
      </c>
      <c r="R118" s="18">
        <v>47</v>
      </c>
      <c r="S118" s="19">
        <v>5850.5905000000002</v>
      </c>
      <c r="T118" s="20" t="s">
        <v>33</v>
      </c>
      <c r="U118" s="21" t="s">
        <v>38</v>
      </c>
      <c r="V118" s="22">
        <v>48</v>
      </c>
      <c r="W118" s="22">
        <v>1</v>
      </c>
      <c r="X118" s="23"/>
    </row>
    <row r="119" spans="1:24" s="1" customFormat="1" ht="13.05" customHeight="1" x14ac:dyDescent="0.3">
      <c r="A119" s="24" t="s">
        <v>23</v>
      </c>
      <c r="B119" s="24" t="s">
        <v>250</v>
      </c>
      <c r="C119" s="12" t="s">
        <v>251</v>
      </c>
      <c r="D119" s="58"/>
      <c r="E119" s="39" t="str">
        <f t="shared" si="1"/>
        <v>Еще фото</v>
      </c>
      <c r="F119" s="14"/>
      <c r="G119" s="24" t="s">
        <v>56</v>
      </c>
      <c r="H119" s="24" t="s">
        <v>27</v>
      </c>
      <c r="I119" s="24" t="s">
        <v>56</v>
      </c>
      <c r="J119" s="15" t="s">
        <v>28</v>
      </c>
      <c r="K119" s="16" t="s">
        <v>29</v>
      </c>
      <c r="L119" s="60"/>
      <c r="M119" s="15"/>
      <c r="N119" s="15" t="s">
        <v>37</v>
      </c>
      <c r="O119" s="15"/>
      <c r="P119" s="16" t="s">
        <v>50</v>
      </c>
      <c r="Q119" s="17">
        <v>9599</v>
      </c>
      <c r="R119" s="18">
        <v>47</v>
      </c>
      <c r="S119" s="19">
        <v>5850.5905000000002</v>
      </c>
      <c r="T119" s="20" t="s">
        <v>33</v>
      </c>
      <c r="U119" s="21" t="s">
        <v>135</v>
      </c>
      <c r="V119" s="25" t="s">
        <v>45</v>
      </c>
      <c r="W119" s="22">
        <v>1</v>
      </c>
      <c r="X119" s="23"/>
    </row>
    <row r="120" spans="1:24" s="1" customFormat="1" ht="13.05" customHeight="1" x14ac:dyDescent="0.3">
      <c r="A120" s="24" t="s">
        <v>23</v>
      </c>
      <c r="B120" s="24" t="s">
        <v>250</v>
      </c>
      <c r="C120" s="12" t="s">
        <v>251</v>
      </c>
      <c r="D120" s="58"/>
      <c r="E120" s="39" t="str">
        <f t="shared" si="1"/>
        <v>Еще фото</v>
      </c>
      <c r="F120" s="14"/>
      <c r="G120" s="24" t="s">
        <v>56</v>
      </c>
      <c r="H120" s="24" t="s">
        <v>27</v>
      </c>
      <c r="I120" s="24" t="s">
        <v>56</v>
      </c>
      <c r="J120" s="15" t="s">
        <v>28</v>
      </c>
      <c r="K120" s="16" t="s">
        <v>29</v>
      </c>
      <c r="L120" s="60"/>
      <c r="M120" s="15"/>
      <c r="N120" s="15" t="s">
        <v>37</v>
      </c>
      <c r="O120" s="15"/>
      <c r="P120" s="16" t="s">
        <v>50</v>
      </c>
      <c r="Q120" s="17">
        <v>9599</v>
      </c>
      <c r="R120" s="18">
        <v>47</v>
      </c>
      <c r="S120" s="19">
        <v>5850.5905000000002</v>
      </c>
      <c r="T120" s="20" t="s">
        <v>33</v>
      </c>
      <c r="U120" s="21" t="s">
        <v>153</v>
      </c>
      <c r="V120" s="25" t="s">
        <v>45</v>
      </c>
      <c r="W120" s="22">
        <v>1</v>
      </c>
      <c r="X120" s="23"/>
    </row>
    <row r="121" spans="1:24" s="1" customFormat="1" ht="13.05" customHeight="1" x14ac:dyDescent="0.3">
      <c r="A121" s="24" t="s">
        <v>23</v>
      </c>
      <c r="B121" s="24" t="s">
        <v>250</v>
      </c>
      <c r="C121" s="12" t="s">
        <v>251</v>
      </c>
      <c r="D121" s="58"/>
      <c r="E121" s="39" t="str">
        <f t="shared" si="1"/>
        <v>Еще фото</v>
      </c>
      <c r="F121" s="14"/>
      <c r="G121" s="24" t="s">
        <v>56</v>
      </c>
      <c r="H121" s="24" t="s">
        <v>27</v>
      </c>
      <c r="I121" s="24" t="s">
        <v>56</v>
      </c>
      <c r="J121" s="15" t="s">
        <v>28</v>
      </c>
      <c r="K121" s="16" t="s">
        <v>29</v>
      </c>
      <c r="L121" s="60"/>
      <c r="M121" s="15"/>
      <c r="N121" s="15" t="s">
        <v>37</v>
      </c>
      <c r="O121" s="15"/>
      <c r="P121" s="16" t="s">
        <v>50</v>
      </c>
      <c r="Q121" s="17">
        <v>9599</v>
      </c>
      <c r="R121" s="18">
        <v>47</v>
      </c>
      <c r="S121" s="19">
        <v>5850.5905000000002</v>
      </c>
      <c r="T121" s="20" t="s">
        <v>33</v>
      </c>
      <c r="U121" s="21" t="s">
        <v>229</v>
      </c>
      <c r="V121" s="22">
        <v>50</v>
      </c>
      <c r="W121" s="22">
        <v>1</v>
      </c>
      <c r="X121" s="23"/>
    </row>
    <row r="122" spans="1:24" s="1" customFormat="1" ht="13.05" customHeight="1" x14ac:dyDescent="0.3">
      <c r="A122" s="24" t="s">
        <v>23</v>
      </c>
      <c r="B122" s="24" t="s">
        <v>250</v>
      </c>
      <c r="C122" s="12" t="s">
        <v>251</v>
      </c>
      <c r="D122" s="58"/>
      <c r="E122" s="39" t="str">
        <f t="shared" si="1"/>
        <v>Еще фото</v>
      </c>
      <c r="F122" s="14"/>
      <c r="G122" s="24" t="s">
        <v>56</v>
      </c>
      <c r="H122" s="24" t="s">
        <v>27</v>
      </c>
      <c r="I122" s="24" t="s">
        <v>56</v>
      </c>
      <c r="J122" s="15" t="s">
        <v>28</v>
      </c>
      <c r="K122" s="16" t="s">
        <v>29</v>
      </c>
      <c r="L122" s="60"/>
      <c r="M122" s="15"/>
      <c r="N122" s="15" t="s">
        <v>37</v>
      </c>
      <c r="O122" s="15"/>
      <c r="P122" s="16" t="s">
        <v>50</v>
      </c>
      <c r="Q122" s="17">
        <v>9599</v>
      </c>
      <c r="R122" s="18">
        <v>47</v>
      </c>
      <c r="S122" s="19">
        <v>5850.5905000000002</v>
      </c>
      <c r="T122" s="20" t="s">
        <v>33</v>
      </c>
      <c r="U122" s="21" t="s">
        <v>141</v>
      </c>
      <c r="V122" s="22">
        <v>50</v>
      </c>
      <c r="W122" s="22">
        <v>1</v>
      </c>
      <c r="X122" s="23"/>
    </row>
    <row r="123" spans="1:24" s="1" customFormat="1" ht="18" customHeight="1" x14ac:dyDescent="0.3">
      <c r="A123" s="24" t="s">
        <v>23</v>
      </c>
      <c r="B123" s="24" t="s">
        <v>250</v>
      </c>
      <c r="C123" s="12" t="s">
        <v>251</v>
      </c>
      <c r="D123" s="59"/>
      <c r="E123" s="39" t="str">
        <f t="shared" si="1"/>
        <v>Еще фото</v>
      </c>
      <c r="F123" s="14"/>
      <c r="G123" s="24" t="s">
        <v>56</v>
      </c>
      <c r="H123" s="24" t="s">
        <v>27</v>
      </c>
      <c r="I123" s="24" t="s">
        <v>56</v>
      </c>
      <c r="J123" s="15" t="s">
        <v>28</v>
      </c>
      <c r="K123" s="16" t="s">
        <v>29</v>
      </c>
      <c r="L123" s="56"/>
      <c r="M123" s="15"/>
      <c r="N123" s="15" t="s">
        <v>37</v>
      </c>
      <c r="O123" s="15"/>
      <c r="P123" s="16" t="s">
        <v>50</v>
      </c>
      <c r="Q123" s="17">
        <v>9599</v>
      </c>
      <c r="R123" s="18">
        <v>47</v>
      </c>
      <c r="S123" s="19">
        <v>5850.5905000000002</v>
      </c>
      <c r="T123" s="20" t="s">
        <v>33</v>
      </c>
      <c r="U123" s="21" t="s">
        <v>145</v>
      </c>
      <c r="V123" s="22">
        <v>52</v>
      </c>
      <c r="W123" s="22">
        <v>1</v>
      </c>
      <c r="X123" s="23"/>
    </row>
    <row r="124" spans="1:24" s="1" customFormat="1" ht="26" customHeight="1" x14ac:dyDescent="0.3">
      <c r="A124" s="11" t="s">
        <v>23</v>
      </c>
      <c r="B124" s="11" t="s">
        <v>252</v>
      </c>
      <c r="C124" s="12" t="s">
        <v>253</v>
      </c>
      <c r="D124" s="57"/>
      <c r="E124" s="39" t="str">
        <f>HYPERLINK("https://www.google.ru/search?q=112378172&amp;newwindow=1&amp;tbm=isch","Еще фото")</f>
        <v>Еще фото</v>
      </c>
      <c r="F124" s="14"/>
      <c r="G124" s="11" t="s">
        <v>56</v>
      </c>
      <c r="H124" s="11" t="s">
        <v>27</v>
      </c>
      <c r="I124" s="15" t="s">
        <v>56</v>
      </c>
      <c r="J124" s="15" t="s">
        <v>28</v>
      </c>
      <c r="K124" s="16" t="s">
        <v>62</v>
      </c>
      <c r="L124" s="55" t="s">
        <v>254</v>
      </c>
      <c r="M124" s="15"/>
      <c r="N124" s="15" t="s">
        <v>37</v>
      </c>
      <c r="O124" s="15"/>
      <c r="P124" s="16" t="s">
        <v>50</v>
      </c>
      <c r="Q124" s="17">
        <v>10699</v>
      </c>
      <c r="R124" s="18">
        <v>47</v>
      </c>
      <c r="S124" s="19">
        <v>6521.0405000000001</v>
      </c>
      <c r="T124" s="20" t="s">
        <v>33</v>
      </c>
      <c r="U124" s="21" t="s">
        <v>69</v>
      </c>
      <c r="V124" s="22">
        <v>40</v>
      </c>
      <c r="W124" s="22">
        <v>1</v>
      </c>
      <c r="X124" s="23"/>
    </row>
    <row r="125" spans="1:24" s="1" customFormat="1" ht="26" customHeight="1" x14ac:dyDescent="0.3">
      <c r="A125" s="24" t="s">
        <v>23</v>
      </c>
      <c r="B125" s="24" t="s">
        <v>252</v>
      </c>
      <c r="C125" s="12" t="s">
        <v>253</v>
      </c>
      <c r="D125" s="58"/>
      <c r="E125" s="39" t="str">
        <f>HYPERLINK("https://www.google.ru/search?q=112378172&amp;newwindow=1&amp;tbm=isch","Еще фото")</f>
        <v>Еще фото</v>
      </c>
      <c r="F125" s="14"/>
      <c r="G125" s="24" t="s">
        <v>56</v>
      </c>
      <c r="H125" s="24" t="s">
        <v>27</v>
      </c>
      <c r="I125" s="24" t="s">
        <v>56</v>
      </c>
      <c r="J125" s="15" t="s">
        <v>28</v>
      </c>
      <c r="K125" s="16" t="s">
        <v>62</v>
      </c>
      <c r="L125" s="60"/>
      <c r="M125" s="15"/>
      <c r="N125" s="15" t="s">
        <v>37</v>
      </c>
      <c r="O125" s="15"/>
      <c r="P125" s="16" t="s">
        <v>50</v>
      </c>
      <c r="Q125" s="17">
        <v>10699</v>
      </c>
      <c r="R125" s="18">
        <v>47</v>
      </c>
      <c r="S125" s="19">
        <v>6521.0405000000001</v>
      </c>
      <c r="T125" s="20" t="s">
        <v>33</v>
      </c>
      <c r="U125" s="21" t="s">
        <v>79</v>
      </c>
      <c r="V125" s="22">
        <v>42</v>
      </c>
      <c r="W125" s="22">
        <v>1</v>
      </c>
      <c r="X125" s="23"/>
    </row>
    <row r="126" spans="1:24" s="1" customFormat="1" ht="26" customHeight="1" x14ac:dyDescent="0.3">
      <c r="A126" s="24" t="s">
        <v>23</v>
      </c>
      <c r="B126" s="24" t="s">
        <v>252</v>
      </c>
      <c r="C126" s="12" t="s">
        <v>253</v>
      </c>
      <c r="D126" s="58"/>
      <c r="E126" s="39" t="str">
        <f>HYPERLINK("https://www.google.ru/search?q=112378172&amp;newwindow=1&amp;tbm=isch","Еще фото")</f>
        <v>Еще фото</v>
      </c>
      <c r="F126" s="14"/>
      <c r="G126" s="24" t="s">
        <v>56</v>
      </c>
      <c r="H126" s="24" t="s">
        <v>27</v>
      </c>
      <c r="I126" s="24" t="s">
        <v>56</v>
      </c>
      <c r="J126" s="15" t="s">
        <v>28</v>
      </c>
      <c r="K126" s="16" t="s">
        <v>62</v>
      </c>
      <c r="L126" s="60"/>
      <c r="M126" s="15"/>
      <c r="N126" s="15" t="s">
        <v>37</v>
      </c>
      <c r="O126" s="15"/>
      <c r="P126" s="16" t="s">
        <v>50</v>
      </c>
      <c r="Q126" s="17">
        <v>10699</v>
      </c>
      <c r="R126" s="18">
        <v>47</v>
      </c>
      <c r="S126" s="19">
        <v>6521.0405000000001</v>
      </c>
      <c r="T126" s="20" t="s">
        <v>33</v>
      </c>
      <c r="U126" s="21" t="s">
        <v>70</v>
      </c>
      <c r="V126" s="25" t="s">
        <v>71</v>
      </c>
      <c r="W126" s="22">
        <v>1</v>
      </c>
      <c r="X126" s="23"/>
    </row>
    <row r="127" spans="1:24" s="1" customFormat="1" ht="26" customHeight="1" x14ac:dyDescent="0.3">
      <c r="A127" s="24" t="s">
        <v>23</v>
      </c>
      <c r="B127" s="24" t="s">
        <v>252</v>
      </c>
      <c r="C127" s="12" t="s">
        <v>253</v>
      </c>
      <c r="D127" s="59"/>
      <c r="E127" s="39" t="str">
        <f>HYPERLINK("https://www.google.ru/search?q=112378172&amp;newwindow=1&amp;tbm=isch","Еще фото")</f>
        <v>Еще фото</v>
      </c>
      <c r="F127" s="14"/>
      <c r="G127" s="24" t="s">
        <v>56</v>
      </c>
      <c r="H127" s="24" t="s">
        <v>27</v>
      </c>
      <c r="I127" s="24" t="s">
        <v>56</v>
      </c>
      <c r="J127" s="15" t="s">
        <v>28</v>
      </c>
      <c r="K127" s="16" t="s">
        <v>62</v>
      </c>
      <c r="L127" s="56"/>
      <c r="M127" s="15"/>
      <c r="N127" s="15" t="s">
        <v>37</v>
      </c>
      <c r="O127" s="15"/>
      <c r="P127" s="16" t="s">
        <v>50</v>
      </c>
      <c r="Q127" s="17">
        <v>10699</v>
      </c>
      <c r="R127" s="18">
        <v>47</v>
      </c>
      <c r="S127" s="19">
        <v>6521.0405000000001</v>
      </c>
      <c r="T127" s="20" t="s">
        <v>33</v>
      </c>
      <c r="U127" s="21" t="s">
        <v>53</v>
      </c>
      <c r="V127" s="25" t="s">
        <v>52</v>
      </c>
      <c r="W127" s="22">
        <v>1</v>
      </c>
      <c r="X127" s="23"/>
    </row>
    <row r="128" spans="1:24" s="1" customFormat="1" ht="21" customHeight="1" x14ac:dyDescent="0.3">
      <c r="A128" s="11" t="s">
        <v>23</v>
      </c>
      <c r="B128" s="11" t="s">
        <v>255</v>
      </c>
      <c r="C128" s="26" t="s">
        <v>256</v>
      </c>
      <c r="D128" s="57"/>
      <c r="E128" s="39" t="str">
        <f>HYPERLINK("https://www.google.ru/search?q=112378270&amp;newwindow=1&amp;tbm=isch","Еще фото")</f>
        <v>Еще фото</v>
      </c>
      <c r="F128" s="14"/>
      <c r="G128" s="11" t="s">
        <v>56</v>
      </c>
      <c r="H128" s="11" t="s">
        <v>27</v>
      </c>
      <c r="I128" s="15" t="s">
        <v>56</v>
      </c>
      <c r="J128" s="15" t="s">
        <v>28</v>
      </c>
      <c r="K128" s="16" t="s">
        <v>62</v>
      </c>
      <c r="L128" s="55" t="s">
        <v>257</v>
      </c>
      <c r="M128" s="15"/>
      <c r="N128" s="15" t="s">
        <v>37</v>
      </c>
      <c r="O128" s="15"/>
      <c r="P128" s="16" t="s">
        <v>77</v>
      </c>
      <c r="Q128" s="17">
        <v>10499</v>
      </c>
      <c r="R128" s="18">
        <v>47</v>
      </c>
      <c r="S128" s="19">
        <v>6399.1404999999995</v>
      </c>
      <c r="T128" s="20" t="s">
        <v>33</v>
      </c>
      <c r="U128" s="21" t="s">
        <v>69</v>
      </c>
      <c r="V128" s="22">
        <v>40</v>
      </c>
      <c r="W128" s="22">
        <v>1</v>
      </c>
      <c r="X128" s="23"/>
    </row>
    <row r="129" spans="1:24" s="1" customFormat="1" ht="21" customHeight="1" x14ac:dyDescent="0.3">
      <c r="A129" s="24" t="s">
        <v>23</v>
      </c>
      <c r="B129" s="24" t="s">
        <v>255</v>
      </c>
      <c r="C129" s="27" t="s">
        <v>256</v>
      </c>
      <c r="D129" s="58"/>
      <c r="E129" s="39" t="str">
        <f>HYPERLINK("https://www.google.ru/search?q=112378270&amp;newwindow=1&amp;tbm=isch","Еще фото")</f>
        <v>Еще фото</v>
      </c>
      <c r="F129" s="14"/>
      <c r="G129" s="24" t="s">
        <v>56</v>
      </c>
      <c r="H129" s="24" t="s">
        <v>27</v>
      </c>
      <c r="I129" s="24" t="s">
        <v>56</v>
      </c>
      <c r="J129" s="15" t="s">
        <v>28</v>
      </c>
      <c r="K129" s="16" t="s">
        <v>62</v>
      </c>
      <c r="L129" s="60"/>
      <c r="M129" s="15"/>
      <c r="N129" s="15" t="s">
        <v>37</v>
      </c>
      <c r="O129" s="15"/>
      <c r="P129" s="16" t="s">
        <v>77</v>
      </c>
      <c r="Q129" s="17">
        <v>10499</v>
      </c>
      <c r="R129" s="18">
        <v>47</v>
      </c>
      <c r="S129" s="19">
        <v>6399.1404999999995</v>
      </c>
      <c r="T129" s="20" t="s">
        <v>33</v>
      </c>
      <c r="U129" s="21" t="s">
        <v>79</v>
      </c>
      <c r="V129" s="22">
        <v>42</v>
      </c>
      <c r="W129" s="22">
        <v>1</v>
      </c>
      <c r="X129" s="23"/>
    </row>
    <row r="130" spans="1:24" s="1" customFormat="1" ht="21" customHeight="1" x14ac:dyDescent="0.3">
      <c r="A130" s="24" t="s">
        <v>23</v>
      </c>
      <c r="B130" s="24" t="s">
        <v>255</v>
      </c>
      <c r="C130" s="27" t="s">
        <v>256</v>
      </c>
      <c r="D130" s="58"/>
      <c r="E130" s="39" t="str">
        <f>HYPERLINK("https://www.google.ru/search?q=112378270&amp;newwindow=1&amp;tbm=isch","Еще фото")</f>
        <v>Еще фото</v>
      </c>
      <c r="F130" s="14"/>
      <c r="G130" s="24" t="s">
        <v>56</v>
      </c>
      <c r="H130" s="24" t="s">
        <v>27</v>
      </c>
      <c r="I130" s="24" t="s">
        <v>56</v>
      </c>
      <c r="J130" s="15" t="s">
        <v>28</v>
      </c>
      <c r="K130" s="16" t="s">
        <v>62</v>
      </c>
      <c r="L130" s="60"/>
      <c r="M130" s="15"/>
      <c r="N130" s="15" t="s">
        <v>37</v>
      </c>
      <c r="O130" s="15"/>
      <c r="P130" s="16" t="s">
        <v>77</v>
      </c>
      <c r="Q130" s="17">
        <v>10499</v>
      </c>
      <c r="R130" s="18">
        <v>47</v>
      </c>
      <c r="S130" s="19">
        <v>6399.1404999999995</v>
      </c>
      <c r="T130" s="20" t="s">
        <v>33</v>
      </c>
      <c r="U130" s="21" t="s">
        <v>51</v>
      </c>
      <c r="V130" s="22">
        <v>44</v>
      </c>
      <c r="W130" s="22">
        <v>1</v>
      </c>
      <c r="X130" s="23"/>
    </row>
    <row r="131" spans="1:24" s="1" customFormat="1" ht="21" customHeight="1" x14ac:dyDescent="0.3">
      <c r="A131" s="24" t="s">
        <v>23</v>
      </c>
      <c r="B131" s="24" t="s">
        <v>255</v>
      </c>
      <c r="C131" s="27" t="s">
        <v>256</v>
      </c>
      <c r="D131" s="58"/>
      <c r="E131" s="39" t="str">
        <f>HYPERLINK("https://www.google.ru/search?q=112378270&amp;newwindow=1&amp;tbm=isch","Еще фото")</f>
        <v>Еще фото</v>
      </c>
      <c r="F131" s="14"/>
      <c r="G131" s="24" t="s">
        <v>56</v>
      </c>
      <c r="H131" s="24" t="s">
        <v>27</v>
      </c>
      <c r="I131" s="24" t="s">
        <v>56</v>
      </c>
      <c r="J131" s="15" t="s">
        <v>28</v>
      </c>
      <c r="K131" s="16" t="s">
        <v>62</v>
      </c>
      <c r="L131" s="60"/>
      <c r="M131" s="15"/>
      <c r="N131" s="15" t="s">
        <v>37</v>
      </c>
      <c r="O131" s="15"/>
      <c r="P131" s="16" t="s">
        <v>77</v>
      </c>
      <c r="Q131" s="17">
        <v>10499</v>
      </c>
      <c r="R131" s="18">
        <v>47</v>
      </c>
      <c r="S131" s="19">
        <v>6399.1404999999995</v>
      </c>
      <c r="T131" s="20" t="s">
        <v>33</v>
      </c>
      <c r="U131" s="21" t="s">
        <v>53</v>
      </c>
      <c r="V131" s="25" t="s">
        <v>52</v>
      </c>
      <c r="W131" s="22">
        <v>1</v>
      </c>
      <c r="X131" s="23"/>
    </row>
    <row r="132" spans="1:24" s="1" customFormat="1" ht="32" customHeight="1" x14ac:dyDescent="0.3">
      <c r="A132" s="24" t="s">
        <v>23</v>
      </c>
      <c r="B132" s="24" t="s">
        <v>255</v>
      </c>
      <c r="C132" s="27" t="s">
        <v>256</v>
      </c>
      <c r="D132" s="59"/>
      <c r="E132" s="39" t="str">
        <f>HYPERLINK("https://www.google.ru/search?q=112378270&amp;newwindow=1&amp;tbm=isch","Еще фото")</f>
        <v>Еще фото</v>
      </c>
      <c r="F132" s="14"/>
      <c r="G132" s="24" t="s">
        <v>56</v>
      </c>
      <c r="H132" s="24" t="s">
        <v>27</v>
      </c>
      <c r="I132" s="24" t="s">
        <v>56</v>
      </c>
      <c r="J132" s="15" t="s">
        <v>28</v>
      </c>
      <c r="K132" s="16" t="s">
        <v>62</v>
      </c>
      <c r="L132" s="56"/>
      <c r="M132" s="15"/>
      <c r="N132" s="15" t="s">
        <v>37</v>
      </c>
      <c r="O132" s="15"/>
      <c r="P132" s="16" t="s">
        <v>77</v>
      </c>
      <c r="Q132" s="17">
        <v>10499</v>
      </c>
      <c r="R132" s="18">
        <v>47</v>
      </c>
      <c r="S132" s="19">
        <v>6399.1404999999995</v>
      </c>
      <c r="T132" s="20" t="s">
        <v>33</v>
      </c>
      <c r="U132" s="21" t="s">
        <v>43</v>
      </c>
      <c r="V132" s="22">
        <v>46</v>
      </c>
      <c r="W132" s="22">
        <v>1</v>
      </c>
      <c r="X132" s="23"/>
    </row>
    <row r="133" spans="1:24" s="1" customFormat="1" ht="21" customHeight="1" x14ac:dyDescent="0.3">
      <c r="A133" s="11" t="s">
        <v>23</v>
      </c>
      <c r="B133" s="11" t="s">
        <v>258</v>
      </c>
      <c r="C133" s="26" t="s">
        <v>259</v>
      </c>
      <c r="D133" s="57"/>
      <c r="E133" s="39" t="str">
        <f>HYPERLINK("https://www.google.ru/search?q=112378272&amp;newwindow=1&amp;tbm=isch","Еще фото")</f>
        <v>Еще фото</v>
      </c>
      <c r="F133" s="14"/>
      <c r="G133" s="11" t="s">
        <v>56</v>
      </c>
      <c r="H133" s="11" t="s">
        <v>27</v>
      </c>
      <c r="I133" s="15" t="s">
        <v>56</v>
      </c>
      <c r="J133" s="15" t="s">
        <v>28</v>
      </c>
      <c r="K133" s="16" t="s">
        <v>62</v>
      </c>
      <c r="L133" s="55" t="s">
        <v>260</v>
      </c>
      <c r="M133" s="15"/>
      <c r="N133" s="15" t="s">
        <v>31</v>
      </c>
      <c r="O133" s="15"/>
      <c r="P133" s="16" t="s">
        <v>50</v>
      </c>
      <c r="Q133" s="17">
        <v>10499</v>
      </c>
      <c r="R133" s="18">
        <v>47</v>
      </c>
      <c r="S133" s="19">
        <v>6399.1404999999995</v>
      </c>
      <c r="T133" s="20" t="s">
        <v>33</v>
      </c>
      <c r="U133" s="21" t="s">
        <v>69</v>
      </c>
      <c r="V133" s="22">
        <v>40</v>
      </c>
      <c r="W133" s="22">
        <v>1</v>
      </c>
      <c r="X133" s="23"/>
    </row>
    <row r="134" spans="1:24" s="1" customFormat="1" ht="21" customHeight="1" x14ac:dyDescent="0.3">
      <c r="A134" s="24" t="s">
        <v>23</v>
      </c>
      <c r="B134" s="24" t="s">
        <v>258</v>
      </c>
      <c r="C134" s="27" t="s">
        <v>259</v>
      </c>
      <c r="D134" s="58"/>
      <c r="E134" s="39" t="str">
        <f>HYPERLINK("https://www.google.ru/search?q=112378272&amp;newwindow=1&amp;tbm=isch","Еще фото")</f>
        <v>Еще фото</v>
      </c>
      <c r="F134" s="14"/>
      <c r="G134" s="24" t="s">
        <v>56</v>
      </c>
      <c r="H134" s="24" t="s">
        <v>27</v>
      </c>
      <c r="I134" s="24" t="s">
        <v>56</v>
      </c>
      <c r="J134" s="15" t="s">
        <v>28</v>
      </c>
      <c r="K134" s="16" t="s">
        <v>62</v>
      </c>
      <c r="L134" s="60"/>
      <c r="M134" s="15"/>
      <c r="N134" s="15" t="s">
        <v>31</v>
      </c>
      <c r="O134" s="15"/>
      <c r="P134" s="16" t="s">
        <v>50</v>
      </c>
      <c r="Q134" s="17">
        <v>10499</v>
      </c>
      <c r="R134" s="18">
        <v>47</v>
      </c>
      <c r="S134" s="19">
        <v>6399.1404999999995</v>
      </c>
      <c r="T134" s="20" t="s">
        <v>33</v>
      </c>
      <c r="U134" s="21" t="s">
        <v>79</v>
      </c>
      <c r="V134" s="22">
        <v>42</v>
      </c>
      <c r="W134" s="22">
        <v>1</v>
      </c>
      <c r="X134" s="23"/>
    </row>
    <row r="135" spans="1:24" s="1" customFormat="1" ht="21" customHeight="1" x14ac:dyDescent="0.3">
      <c r="A135" s="24" t="s">
        <v>23</v>
      </c>
      <c r="B135" s="24" t="s">
        <v>258</v>
      </c>
      <c r="C135" s="27" t="s">
        <v>259</v>
      </c>
      <c r="D135" s="58"/>
      <c r="E135" s="39" t="str">
        <f>HYPERLINK("https://www.google.ru/search?q=112378272&amp;newwindow=1&amp;tbm=isch","Еще фото")</f>
        <v>Еще фото</v>
      </c>
      <c r="F135" s="14"/>
      <c r="G135" s="24" t="s">
        <v>56</v>
      </c>
      <c r="H135" s="24" t="s">
        <v>27</v>
      </c>
      <c r="I135" s="24" t="s">
        <v>56</v>
      </c>
      <c r="J135" s="15" t="s">
        <v>28</v>
      </c>
      <c r="K135" s="16" t="s">
        <v>62</v>
      </c>
      <c r="L135" s="60"/>
      <c r="M135" s="15"/>
      <c r="N135" s="15" t="s">
        <v>31</v>
      </c>
      <c r="O135" s="15"/>
      <c r="P135" s="16" t="s">
        <v>50</v>
      </c>
      <c r="Q135" s="17">
        <v>10499</v>
      </c>
      <c r="R135" s="18">
        <v>47</v>
      </c>
      <c r="S135" s="19">
        <v>6399.1404999999995</v>
      </c>
      <c r="T135" s="20" t="s">
        <v>33</v>
      </c>
      <c r="U135" s="21" t="s">
        <v>70</v>
      </c>
      <c r="V135" s="25" t="s">
        <v>71</v>
      </c>
      <c r="W135" s="22">
        <v>1</v>
      </c>
      <c r="X135" s="23"/>
    </row>
    <row r="136" spans="1:24" s="1" customFormat="1" ht="21" customHeight="1" x14ac:dyDescent="0.3">
      <c r="A136" s="24" t="s">
        <v>23</v>
      </c>
      <c r="B136" s="24" t="s">
        <v>258</v>
      </c>
      <c r="C136" s="27" t="s">
        <v>259</v>
      </c>
      <c r="D136" s="58"/>
      <c r="E136" s="39" t="str">
        <f>HYPERLINK("https://www.google.ru/search?q=112378272&amp;newwindow=1&amp;tbm=isch","Еще фото")</f>
        <v>Еще фото</v>
      </c>
      <c r="F136" s="14"/>
      <c r="G136" s="24" t="s">
        <v>56</v>
      </c>
      <c r="H136" s="24" t="s">
        <v>27</v>
      </c>
      <c r="I136" s="24" t="s">
        <v>56</v>
      </c>
      <c r="J136" s="15" t="s">
        <v>28</v>
      </c>
      <c r="K136" s="16" t="s">
        <v>62</v>
      </c>
      <c r="L136" s="60"/>
      <c r="M136" s="15"/>
      <c r="N136" s="15" t="s">
        <v>31</v>
      </c>
      <c r="O136" s="15"/>
      <c r="P136" s="16" t="s">
        <v>50</v>
      </c>
      <c r="Q136" s="17">
        <v>10499</v>
      </c>
      <c r="R136" s="18">
        <v>47</v>
      </c>
      <c r="S136" s="19">
        <v>6399.1404999999995</v>
      </c>
      <c r="T136" s="20" t="s">
        <v>33</v>
      </c>
      <c r="U136" s="21" t="s">
        <v>51</v>
      </c>
      <c r="V136" s="22">
        <v>44</v>
      </c>
      <c r="W136" s="22">
        <v>1</v>
      </c>
      <c r="X136" s="23"/>
    </row>
    <row r="137" spans="1:24" s="1" customFormat="1" ht="32" customHeight="1" x14ac:dyDescent="0.3">
      <c r="A137" s="24" t="s">
        <v>23</v>
      </c>
      <c r="B137" s="24" t="s">
        <v>258</v>
      </c>
      <c r="C137" s="27" t="s">
        <v>259</v>
      </c>
      <c r="D137" s="59"/>
      <c r="E137" s="39" t="str">
        <f>HYPERLINK("https://www.google.ru/search?q=112378272&amp;newwindow=1&amp;tbm=isch","Еще фото")</f>
        <v>Еще фото</v>
      </c>
      <c r="F137" s="14"/>
      <c r="G137" s="24" t="s">
        <v>56</v>
      </c>
      <c r="H137" s="24" t="s">
        <v>27</v>
      </c>
      <c r="I137" s="24" t="s">
        <v>56</v>
      </c>
      <c r="J137" s="15" t="s">
        <v>28</v>
      </c>
      <c r="K137" s="16" t="s">
        <v>62</v>
      </c>
      <c r="L137" s="56"/>
      <c r="M137" s="15"/>
      <c r="N137" s="15" t="s">
        <v>31</v>
      </c>
      <c r="O137" s="15"/>
      <c r="P137" s="16" t="s">
        <v>50</v>
      </c>
      <c r="Q137" s="17">
        <v>10499</v>
      </c>
      <c r="R137" s="18">
        <v>47</v>
      </c>
      <c r="S137" s="19">
        <v>6399.1404999999995</v>
      </c>
      <c r="T137" s="20" t="s">
        <v>33</v>
      </c>
      <c r="U137" s="21" t="s">
        <v>53</v>
      </c>
      <c r="V137" s="25" t="s">
        <v>52</v>
      </c>
      <c r="W137" s="22">
        <v>1</v>
      </c>
      <c r="X137" s="23"/>
    </row>
    <row r="138" spans="1:24" s="1" customFormat="1" ht="21" customHeight="1" x14ac:dyDescent="0.3">
      <c r="A138" s="11" t="s">
        <v>23</v>
      </c>
      <c r="B138" s="11" t="s">
        <v>261</v>
      </c>
      <c r="C138" s="26" t="s">
        <v>262</v>
      </c>
      <c r="D138" s="57"/>
      <c r="E138" s="39" t="str">
        <f>HYPERLINK("https://www.google.ru/search?q=112378282&amp;newwindow=1&amp;tbm=isch","Еще фото")</f>
        <v>Еще фото</v>
      </c>
      <c r="F138" s="14"/>
      <c r="G138" s="11" t="s">
        <v>56</v>
      </c>
      <c r="H138" s="11" t="s">
        <v>27</v>
      </c>
      <c r="I138" s="15" t="s">
        <v>56</v>
      </c>
      <c r="J138" s="15" t="s">
        <v>28</v>
      </c>
      <c r="K138" s="16" t="s">
        <v>62</v>
      </c>
      <c r="L138" s="55" t="s">
        <v>118</v>
      </c>
      <c r="M138" s="15"/>
      <c r="N138" s="15" t="s">
        <v>37</v>
      </c>
      <c r="O138" s="15"/>
      <c r="P138" s="16" t="s">
        <v>77</v>
      </c>
      <c r="Q138" s="17">
        <v>11299</v>
      </c>
      <c r="R138" s="18">
        <v>47</v>
      </c>
      <c r="S138" s="19">
        <v>6886.7404999999999</v>
      </c>
      <c r="T138" s="20" t="s">
        <v>33</v>
      </c>
      <c r="U138" s="21" t="s">
        <v>79</v>
      </c>
      <c r="V138" s="22">
        <v>42</v>
      </c>
      <c r="W138" s="22">
        <v>1</v>
      </c>
      <c r="X138" s="23"/>
    </row>
    <row r="139" spans="1:24" s="1" customFormat="1" ht="21" customHeight="1" x14ac:dyDescent="0.3">
      <c r="A139" s="24" t="s">
        <v>23</v>
      </c>
      <c r="B139" s="24" t="s">
        <v>261</v>
      </c>
      <c r="C139" s="27" t="s">
        <v>262</v>
      </c>
      <c r="D139" s="58"/>
      <c r="E139" s="39" t="str">
        <f>HYPERLINK("https://www.google.ru/search?q=112378282&amp;newwindow=1&amp;tbm=isch","Еще фото")</f>
        <v>Еще фото</v>
      </c>
      <c r="F139" s="14"/>
      <c r="G139" s="24" t="s">
        <v>56</v>
      </c>
      <c r="H139" s="24" t="s">
        <v>27</v>
      </c>
      <c r="I139" s="24" t="s">
        <v>56</v>
      </c>
      <c r="J139" s="15" t="s">
        <v>28</v>
      </c>
      <c r="K139" s="16" t="s">
        <v>62</v>
      </c>
      <c r="L139" s="60"/>
      <c r="M139" s="15"/>
      <c r="N139" s="15" t="s">
        <v>37</v>
      </c>
      <c r="O139" s="15"/>
      <c r="P139" s="16" t="s">
        <v>77</v>
      </c>
      <c r="Q139" s="17">
        <v>11299</v>
      </c>
      <c r="R139" s="18">
        <v>47</v>
      </c>
      <c r="S139" s="19">
        <v>6886.7404999999999</v>
      </c>
      <c r="T139" s="20" t="s">
        <v>33</v>
      </c>
      <c r="U139" s="21" t="s">
        <v>70</v>
      </c>
      <c r="V139" s="25" t="s">
        <v>71</v>
      </c>
      <c r="W139" s="22">
        <v>1</v>
      </c>
      <c r="X139" s="23"/>
    </row>
    <row r="140" spans="1:24" s="1" customFormat="1" ht="21" customHeight="1" x14ac:dyDescent="0.3">
      <c r="A140" s="24" t="s">
        <v>23</v>
      </c>
      <c r="B140" s="24" t="s">
        <v>261</v>
      </c>
      <c r="C140" s="27" t="s">
        <v>262</v>
      </c>
      <c r="D140" s="58"/>
      <c r="E140" s="39" t="str">
        <f>HYPERLINK("https://www.google.ru/search?q=112378282&amp;newwindow=1&amp;tbm=isch","Еще фото")</f>
        <v>Еще фото</v>
      </c>
      <c r="F140" s="14"/>
      <c r="G140" s="24" t="s">
        <v>56</v>
      </c>
      <c r="H140" s="24" t="s">
        <v>27</v>
      </c>
      <c r="I140" s="24" t="s">
        <v>56</v>
      </c>
      <c r="J140" s="15" t="s">
        <v>28</v>
      </c>
      <c r="K140" s="16" t="s">
        <v>62</v>
      </c>
      <c r="L140" s="60"/>
      <c r="M140" s="15"/>
      <c r="N140" s="15" t="s">
        <v>37</v>
      </c>
      <c r="O140" s="15"/>
      <c r="P140" s="16" t="s">
        <v>77</v>
      </c>
      <c r="Q140" s="17">
        <v>11299</v>
      </c>
      <c r="R140" s="18">
        <v>47</v>
      </c>
      <c r="S140" s="19">
        <v>6886.7404999999999</v>
      </c>
      <c r="T140" s="20" t="s">
        <v>33</v>
      </c>
      <c r="U140" s="21" t="s">
        <v>51</v>
      </c>
      <c r="V140" s="22">
        <v>44</v>
      </c>
      <c r="W140" s="22">
        <v>1</v>
      </c>
      <c r="X140" s="23"/>
    </row>
    <row r="141" spans="1:24" s="1" customFormat="1" ht="21" customHeight="1" x14ac:dyDescent="0.3">
      <c r="A141" s="24" t="s">
        <v>23</v>
      </c>
      <c r="B141" s="24" t="s">
        <v>261</v>
      </c>
      <c r="C141" s="27" t="s">
        <v>262</v>
      </c>
      <c r="D141" s="58"/>
      <c r="E141" s="39" t="str">
        <f>HYPERLINK("https://www.google.ru/search?q=112378282&amp;newwindow=1&amp;tbm=isch","Еще фото")</f>
        <v>Еще фото</v>
      </c>
      <c r="F141" s="14"/>
      <c r="G141" s="24" t="s">
        <v>56</v>
      </c>
      <c r="H141" s="24" t="s">
        <v>27</v>
      </c>
      <c r="I141" s="24" t="s">
        <v>56</v>
      </c>
      <c r="J141" s="15" t="s">
        <v>28</v>
      </c>
      <c r="K141" s="16" t="s">
        <v>62</v>
      </c>
      <c r="L141" s="60"/>
      <c r="M141" s="15"/>
      <c r="N141" s="15" t="s">
        <v>37</v>
      </c>
      <c r="O141" s="15"/>
      <c r="P141" s="16" t="s">
        <v>77</v>
      </c>
      <c r="Q141" s="17">
        <v>11299</v>
      </c>
      <c r="R141" s="18">
        <v>47</v>
      </c>
      <c r="S141" s="19">
        <v>6886.7404999999999</v>
      </c>
      <c r="T141" s="20" t="s">
        <v>33</v>
      </c>
      <c r="U141" s="21" t="s">
        <v>53</v>
      </c>
      <c r="V141" s="25" t="s">
        <v>52</v>
      </c>
      <c r="W141" s="22">
        <v>1</v>
      </c>
      <c r="X141" s="23"/>
    </row>
    <row r="142" spans="1:24" s="1" customFormat="1" ht="32" customHeight="1" x14ac:dyDescent="0.3">
      <c r="A142" s="24" t="s">
        <v>23</v>
      </c>
      <c r="B142" s="24" t="s">
        <v>261</v>
      </c>
      <c r="C142" s="27" t="s">
        <v>262</v>
      </c>
      <c r="D142" s="59"/>
      <c r="E142" s="39" t="str">
        <f>HYPERLINK("https://www.google.ru/search?q=112378282&amp;newwindow=1&amp;tbm=isch","Еще фото")</f>
        <v>Еще фото</v>
      </c>
      <c r="F142" s="14"/>
      <c r="G142" s="24" t="s">
        <v>56</v>
      </c>
      <c r="H142" s="24" t="s">
        <v>27</v>
      </c>
      <c r="I142" s="24" t="s">
        <v>56</v>
      </c>
      <c r="J142" s="15" t="s">
        <v>28</v>
      </c>
      <c r="K142" s="16" t="s">
        <v>62</v>
      </c>
      <c r="L142" s="56"/>
      <c r="M142" s="15"/>
      <c r="N142" s="15" t="s">
        <v>37</v>
      </c>
      <c r="O142" s="15"/>
      <c r="P142" s="16" t="s">
        <v>77</v>
      </c>
      <c r="Q142" s="17">
        <v>11299</v>
      </c>
      <c r="R142" s="18">
        <v>47</v>
      </c>
      <c r="S142" s="19">
        <v>6886.7404999999999</v>
      </c>
      <c r="T142" s="20" t="s">
        <v>33</v>
      </c>
      <c r="U142" s="21" t="s">
        <v>34</v>
      </c>
      <c r="V142" s="22">
        <v>46</v>
      </c>
      <c r="W142" s="22">
        <v>1</v>
      </c>
      <c r="X142" s="23"/>
    </row>
    <row r="143" spans="1:24" s="1" customFormat="1" ht="108" customHeight="1" x14ac:dyDescent="0.3">
      <c r="A143" s="11" t="s">
        <v>23</v>
      </c>
      <c r="B143" s="11" t="s">
        <v>263</v>
      </c>
      <c r="C143" s="12" t="s">
        <v>264</v>
      </c>
      <c r="D143" s="13"/>
      <c r="E143" s="39" t="str">
        <f>HYPERLINK("https://www.google.ru/search?q=112364059&amp;newwindow=1&amp;tbm=isch","Еще фото")</f>
        <v>Еще фото</v>
      </c>
      <c r="F143" s="14" t="s">
        <v>102</v>
      </c>
      <c r="G143" s="11" t="s">
        <v>265</v>
      </c>
      <c r="H143" s="11" t="s">
        <v>266</v>
      </c>
      <c r="I143" s="15" t="s">
        <v>267</v>
      </c>
      <c r="J143" s="15" t="s">
        <v>28</v>
      </c>
      <c r="K143" s="16" t="s">
        <v>268</v>
      </c>
      <c r="L143" s="15" t="s">
        <v>269</v>
      </c>
      <c r="M143" s="15"/>
      <c r="N143" s="15" t="s">
        <v>112</v>
      </c>
      <c r="O143" s="15"/>
      <c r="P143" s="16" t="s">
        <v>50</v>
      </c>
      <c r="Q143" s="17">
        <v>3499</v>
      </c>
      <c r="R143" s="18">
        <v>47</v>
      </c>
      <c r="S143" s="19">
        <v>2132.6405</v>
      </c>
      <c r="T143" s="20" t="s">
        <v>270</v>
      </c>
      <c r="U143" s="21" t="s">
        <v>271</v>
      </c>
      <c r="V143" s="25" t="s">
        <v>272</v>
      </c>
      <c r="W143" s="22">
        <v>7</v>
      </c>
      <c r="X143" s="23"/>
    </row>
    <row r="144" spans="1:24" s="1" customFormat="1" ht="108" customHeight="1" x14ac:dyDescent="0.3">
      <c r="A144" s="11" t="s">
        <v>23</v>
      </c>
      <c r="B144" s="11" t="s">
        <v>273</v>
      </c>
      <c r="C144" s="12" t="s">
        <v>274</v>
      </c>
      <c r="D144" s="13"/>
      <c r="E144" s="39" t="str">
        <f>HYPERLINK("https://www.google.ru/search?q=112378792&amp;newwindow=1&amp;tbm=isch","Еще фото")</f>
        <v>Еще фото</v>
      </c>
      <c r="F144" s="14"/>
      <c r="G144" s="11" t="s">
        <v>265</v>
      </c>
      <c r="H144" s="11" t="s">
        <v>266</v>
      </c>
      <c r="I144" s="15" t="s">
        <v>267</v>
      </c>
      <c r="J144" s="15" t="s">
        <v>28</v>
      </c>
      <c r="K144" s="16" t="s">
        <v>29</v>
      </c>
      <c r="L144" s="15"/>
      <c r="M144" s="15"/>
      <c r="N144" s="15" t="s">
        <v>31</v>
      </c>
      <c r="O144" s="15"/>
      <c r="P144" s="16" t="s">
        <v>50</v>
      </c>
      <c r="Q144" s="17">
        <v>3399</v>
      </c>
      <c r="R144" s="18">
        <v>47</v>
      </c>
      <c r="S144" s="19">
        <v>2071.6904999999997</v>
      </c>
      <c r="T144" s="20" t="s">
        <v>270</v>
      </c>
      <c r="U144" s="21" t="s">
        <v>271</v>
      </c>
      <c r="V144" s="25" t="s">
        <v>272</v>
      </c>
      <c r="W144" s="22">
        <v>8</v>
      </c>
      <c r="X144" s="23"/>
    </row>
    <row r="145" spans="1:24" s="1" customFormat="1" ht="21" customHeight="1" x14ac:dyDescent="0.3">
      <c r="A145" s="11" t="s">
        <v>23</v>
      </c>
      <c r="B145" s="11" t="s">
        <v>275</v>
      </c>
      <c r="C145" s="26" t="s">
        <v>276</v>
      </c>
      <c r="D145" s="57"/>
      <c r="E145" s="39" t="str">
        <f>HYPERLINK("https://www.google.ru/search?q=112356502&amp;newwindow=1&amp;tbm=isch","Еще фото")</f>
        <v>Еще фото</v>
      </c>
      <c r="F145" s="14"/>
      <c r="G145" s="11" t="s">
        <v>277</v>
      </c>
      <c r="H145" s="11" t="s">
        <v>27</v>
      </c>
      <c r="I145" s="15" t="s">
        <v>278</v>
      </c>
      <c r="J145" s="15" t="s">
        <v>279</v>
      </c>
      <c r="K145" s="16" t="s">
        <v>62</v>
      </c>
      <c r="L145" s="55" t="s">
        <v>280</v>
      </c>
      <c r="M145" s="15"/>
      <c r="N145" s="15" t="s">
        <v>281</v>
      </c>
      <c r="O145" s="15"/>
      <c r="P145" s="16" t="s">
        <v>282</v>
      </c>
      <c r="Q145" s="17">
        <v>16299</v>
      </c>
      <c r="R145" s="18">
        <v>65.84</v>
      </c>
      <c r="S145" s="19">
        <v>6402.9354999999996</v>
      </c>
      <c r="T145" s="20" t="s">
        <v>283</v>
      </c>
      <c r="U145" s="21" t="s">
        <v>284</v>
      </c>
      <c r="V145" s="22">
        <v>40</v>
      </c>
      <c r="W145" s="22">
        <v>5</v>
      </c>
      <c r="X145" s="23"/>
    </row>
    <row r="146" spans="1:24" s="1" customFormat="1" ht="21" customHeight="1" x14ac:dyDescent="0.3">
      <c r="A146" s="24" t="s">
        <v>23</v>
      </c>
      <c r="B146" s="24" t="s">
        <v>275</v>
      </c>
      <c r="C146" s="27" t="s">
        <v>276</v>
      </c>
      <c r="D146" s="58"/>
      <c r="E146" s="39" t="str">
        <f>HYPERLINK("https://www.google.ru/search?q=112356502&amp;newwindow=1&amp;tbm=isch","Еще фото")</f>
        <v>Еще фото</v>
      </c>
      <c r="F146" s="14"/>
      <c r="G146" s="24" t="s">
        <v>277</v>
      </c>
      <c r="H146" s="24" t="s">
        <v>27</v>
      </c>
      <c r="I146" s="24" t="s">
        <v>278</v>
      </c>
      <c r="J146" s="15" t="s">
        <v>279</v>
      </c>
      <c r="K146" s="16" t="s">
        <v>62</v>
      </c>
      <c r="L146" s="60"/>
      <c r="M146" s="15"/>
      <c r="N146" s="15" t="s">
        <v>281</v>
      </c>
      <c r="O146" s="15"/>
      <c r="P146" s="16" t="s">
        <v>282</v>
      </c>
      <c r="Q146" s="17">
        <v>16299</v>
      </c>
      <c r="R146" s="18">
        <v>65.84</v>
      </c>
      <c r="S146" s="19">
        <v>6402.9354999999996</v>
      </c>
      <c r="T146" s="20" t="s">
        <v>283</v>
      </c>
      <c r="U146" s="21" t="s">
        <v>285</v>
      </c>
      <c r="V146" s="22">
        <v>42</v>
      </c>
      <c r="W146" s="22">
        <v>6</v>
      </c>
      <c r="X146" s="23"/>
    </row>
    <row r="147" spans="1:24" s="1" customFormat="1" ht="21" customHeight="1" x14ac:dyDescent="0.3">
      <c r="A147" s="24" t="s">
        <v>23</v>
      </c>
      <c r="B147" s="24" t="s">
        <v>275</v>
      </c>
      <c r="C147" s="27" t="s">
        <v>276</v>
      </c>
      <c r="D147" s="58"/>
      <c r="E147" s="39" t="str">
        <f>HYPERLINK("https://www.google.ru/search?q=112356502&amp;newwindow=1&amp;tbm=isch","Еще фото")</f>
        <v>Еще фото</v>
      </c>
      <c r="F147" s="14"/>
      <c r="G147" s="24" t="s">
        <v>277</v>
      </c>
      <c r="H147" s="24" t="s">
        <v>27</v>
      </c>
      <c r="I147" s="24" t="s">
        <v>278</v>
      </c>
      <c r="J147" s="15" t="s">
        <v>279</v>
      </c>
      <c r="K147" s="16" t="s">
        <v>62</v>
      </c>
      <c r="L147" s="60"/>
      <c r="M147" s="15"/>
      <c r="N147" s="15" t="s">
        <v>281</v>
      </c>
      <c r="O147" s="15"/>
      <c r="P147" s="16" t="s">
        <v>282</v>
      </c>
      <c r="Q147" s="17">
        <v>16299</v>
      </c>
      <c r="R147" s="18">
        <v>65.84</v>
      </c>
      <c r="S147" s="19">
        <v>6402.9354999999996</v>
      </c>
      <c r="T147" s="20" t="s">
        <v>283</v>
      </c>
      <c r="U147" s="21" t="s">
        <v>286</v>
      </c>
      <c r="V147" s="22">
        <v>44</v>
      </c>
      <c r="W147" s="22">
        <v>6</v>
      </c>
      <c r="X147" s="23"/>
    </row>
    <row r="148" spans="1:24" s="1" customFormat="1" ht="21" customHeight="1" x14ac:dyDescent="0.3">
      <c r="A148" s="24" t="s">
        <v>23</v>
      </c>
      <c r="B148" s="24" t="s">
        <v>275</v>
      </c>
      <c r="C148" s="27" t="s">
        <v>276</v>
      </c>
      <c r="D148" s="58"/>
      <c r="E148" s="39" t="str">
        <f>HYPERLINK("https://www.google.ru/search?q=112356502&amp;newwindow=1&amp;tbm=isch","Еще фото")</f>
        <v>Еще фото</v>
      </c>
      <c r="F148" s="14"/>
      <c r="G148" s="24" t="s">
        <v>277</v>
      </c>
      <c r="H148" s="24" t="s">
        <v>27</v>
      </c>
      <c r="I148" s="24" t="s">
        <v>278</v>
      </c>
      <c r="J148" s="15" t="s">
        <v>279</v>
      </c>
      <c r="K148" s="16" t="s">
        <v>62</v>
      </c>
      <c r="L148" s="60"/>
      <c r="M148" s="15"/>
      <c r="N148" s="15" t="s">
        <v>281</v>
      </c>
      <c r="O148" s="15"/>
      <c r="P148" s="16" t="s">
        <v>282</v>
      </c>
      <c r="Q148" s="17">
        <v>16299</v>
      </c>
      <c r="R148" s="18">
        <v>65.84</v>
      </c>
      <c r="S148" s="19">
        <v>6402.9354999999996</v>
      </c>
      <c r="T148" s="20" t="s">
        <v>283</v>
      </c>
      <c r="U148" s="21" t="s">
        <v>287</v>
      </c>
      <c r="V148" s="22">
        <v>46</v>
      </c>
      <c r="W148" s="22">
        <v>2</v>
      </c>
      <c r="X148" s="23"/>
    </row>
    <row r="149" spans="1:24" s="1" customFormat="1" ht="32" customHeight="1" x14ac:dyDescent="0.3">
      <c r="A149" s="24" t="s">
        <v>23</v>
      </c>
      <c r="B149" s="24" t="s">
        <v>275</v>
      </c>
      <c r="C149" s="27" t="s">
        <v>276</v>
      </c>
      <c r="D149" s="59"/>
      <c r="E149" s="39" t="str">
        <f>HYPERLINK("https://www.google.ru/search?q=112356502&amp;newwindow=1&amp;tbm=isch","Еще фото")</f>
        <v>Еще фото</v>
      </c>
      <c r="F149" s="14"/>
      <c r="G149" s="24" t="s">
        <v>277</v>
      </c>
      <c r="H149" s="24" t="s">
        <v>27</v>
      </c>
      <c r="I149" s="24" t="s">
        <v>278</v>
      </c>
      <c r="J149" s="15" t="s">
        <v>279</v>
      </c>
      <c r="K149" s="16" t="s">
        <v>62</v>
      </c>
      <c r="L149" s="56"/>
      <c r="M149" s="15"/>
      <c r="N149" s="15" t="s">
        <v>281</v>
      </c>
      <c r="O149" s="15"/>
      <c r="P149" s="16" t="s">
        <v>282</v>
      </c>
      <c r="Q149" s="17">
        <v>16299</v>
      </c>
      <c r="R149" s="18">
        <v>65.84</v>
      </c>
      <c r="S149" s="19">
        <v>6402.9354999999996</v>
      </c>
      <c r="T149" s="20" t="s">
        <v>283</v>
      </c>
      <c r="U149" s="21" t="s">
        <v>288</v>
      </c>
      <c r="V149" s="22">
        <v>48</v>
      </c>
      <c r="W149" s="22">
        <v>2</v>
      </c>
      <c r="X149" s="23"/>
    </row>
    <row r="150" spans="1:24" s="1" customFormat="1" ht="108" customHeight="1" x14ac:dyDescent="0.3">
      <c r="A150" s="11" t="s">
        <v>23</v>
      </c>
      <c r="B150" s="11" t="s">
        <v>289</v>
      </c>
      <c r="C150" s="12" t="s">
        <v>290</v>
      </c>
      <c r="D150" s="13"/>
      <c r="E150" s="39" t="str">
        <f>HYPERLINK("https://www.google.ru/search?q=112357214&amp;newwindow=1&amp;tbm=isch","Еще фото")</f>
        <v>Еще фото</v>
      </c>
      <c r="F150" s="14"/>
      <c r="G150" s="11" t="s">
        <v>291</v>
      </c>
      <c r="H150" s="11" t="s">
        <v>27</v>
      </c>
      <c r="I150" s="15" t="s">
        <v>278</v>
      </c>
      <c r="J150" s="15" t="s">
        <v>28</v>
      </c>
      <c r="K150" s="16" t="s">
        <v>29</v>
      </c>
      <c r="L150" s="15" t="s">
        <v>292</v>
      </c>
      <c r="M150" s="15"/>
      <c r="N150" s="15" t="s">
        <v>37</v>
      </c>
      <c r="O150" s="15"/>
      <c r="P150" s="16" t="s">
        <v>50</v>
      </c>
      <c r="Q150" s="17">
        <v>17299</v>
      </c>
      <c r="R150" s="18">
        <v>47</v>
      </c>
      <c r="S150" s="19">
        <v>10543.740499999998</v>
      </c>
      <c r="T150" s="20" t="s">
        <v>283</v>
      </c>
      <c r="U150" s="21" t="s">
        <v>286</v>
      </c>
      <c r="V150" s="22">
        <v>48</v>
      </c>
      <c r="W150" s="22">
        <v>1</v>
      </c>
      <c r="X150" s="23"/>
    </row>
    <row r="151" spans="1:24" s="1" customFormat="1" ht="52.05" customHeight="1" x14ac:dyDescent="0.3">
      <c r="A151" s="11" t="s">
        <v>23</v>
      </c>
      <c r="B151" s="11" t="s">
        <v>293</v>
      </c>
      <c r="C151" s="12" t="s">
        <v>294</v>
      </c>
      <c r="D151" s="53"/>
      <c r="E151" s="39" t="str">
        <f>HYPERLINK("https://www.google.ru/search?q=112352693&amp;newwindow=1&amp;tbm=isch","Еще фото")</f>
        <v>Еще фото</v>
      </c>
      <c r="F151" s="14"/>
      <c r="G151" s="11" t="s">
        <v>295</v>
      </c>
      <c r="H151" s="11" t="s">
        <v>266</v>
      </c>
      <c r="I151" s="15" t="s">
        <v>296</v>
      </c>
      <c r="J151" s="15" t="s">
        <v>28</v>
      </c>
      <c r="K151" s="16" t="s">
        <v>29</v>
      </c>
      <c r="L151" s="55" t="s">
        <v>297</v>
      </c>
      <c r="M151" s="15"/>
      <c r="N151" s="15" t="s">
        <v>49</v>
      </c>
      <c r="O151" s="15"/>
      <c r="P151" s="16" t="s">
        <v>298</v>
      </c>
      <c r="Q151" s="17">
        <v>5099</v>
      </c>
      <c r="R151" s="18">
        <v>50</v>
      </c>
      <c r="S151" s="19">
        <v>2931.9249999999997</v>
      </c>
      <c r="T151" s="20" t="s">
        <v>299</v>
      </c>
      <c r="U151" s="21" t="s">
        <v>300</v>
      </c>
      <c r="V151" s="22">
        <v>85</v>
      </c>
      <c r="W151" s="22">
        <v>1</v>
      </c>
      <c r="X151" s="23"/>
    </row>
    <row r="152" spans="1:24" s="1" customFormat="1" ht="61.05" customHeight="1" x14ac:dyDescent="0.3">
      <c r="A152" s="24" t="s">
        <v>23</v>
      </c>
      <c r="B152" s="24" t="s">
        <v>293</v>
      </c>
      <c r="C152" s="12" t="s">
        <v>294</v>
      </c>
      <c r="D152" s="54"/>
      <c r="E152" s="39" t="str">
        <f>HYPERLINK("https://www.google.ru/search?q=112352693&amp;newwindow=1&amp;tbm=isch","Еще фото")</f>
        <v>Еще фото</v>
      </c>
      <c r="F152" s="14"/>
      <c r="G152" s="24" t="s">
        <v>295</v>
      </c>
      <c r="H152" s="24" t="s">
        <v>266</v>
      </c>
      <c r="I152" s="24" t="s">
        <v>296</v>
      </c>
      <c r="J152" s="15" t="s">
        <v>28</v>
      </c>
      <c r="K152" s="16" t="s">
        <v>29</v>
      </c>
      <c r="L152" s="56"/>
      <c r="M152" s="15"/>
      <c r="N152" s="15" t="s">
        <v>49</v>
      </c>
      <c r="O152" s="15"/>
      <c r="P152" s="16" t="s">
        <v>298</v>
      </c>
      <c r="Q152" s="17">
        <v>5099</v>
      </c>
      <c r="R152" s="18">
        <v>50</v>
      </c>
      <c r="S152" s="19">
        <v>2931.9249999999997</v>
      </c>
      <c r="T152" s="20" t="s">
        <v>299</v>
      </c>
      <c r="U152" s="21" t="s">
        <v>301</v>
      </c>
      <c r="V152" s="22">
        <v>105</v>
      </c>
      <c r="W152" s="22">
        <v>1</v>
      </c>
      <c r="X152" s="23"/>
    </row>
    <row r="153" spans="1:24" s="1" customFormat="1" ht="108" customHeight="1" x14ac:dyDescent="0.3">
      <c r="A153" s="11" t="s">
        <v>23</v>
      </c>
      <c r="B153" s="11" t="s">
        <v>302</v>
      </c>
      <c r="C153" s="12" t="s">
        <v>303</v>
      </c>
      <c r="D153" s="13"/>
      <c r="E153" s="39" t="str">
        <f>HYPERLINK("https://www.google.ru/search?q=112361370&amp;newwindow=1&amp;tbm=isch","Еще фото")</f>
        <v>Еще фото</v>
      </c>
      <c r="F153" s="14"/>
      <c r="G153" s="11" t="s">
        <v>295</v>
      </c>
      <c r="H153" s="11" t="s">
        <v>266</v>
      </c>
      <c r="I153" s="15" t="s">
        <v>296</v>
      </c>
      <c r="J153" s="15" t="s">
        <v>28</v>
      </c>
      <c r="K153" s="16" t="s">
        <v>62</v>
      </c>
      <c r="L153" s="15"/>
      <c r="M153" s="15"/>
      <c r="N153" s="15" t="s">
        <v>49</v>
      </c>
      <c r="O153" s="15"/>
      <c r="P153" s="16" t="s">
        <v>298</v>
      </c>
      <c r="Q153" s="17">
        <v>3499</v>
      </c>
      <c r="R153" s="18">
        <v>50</v>
      </c>
      <c r="S153" s="19">
        <v>2011.925</v>
      </c>
      <c r="T153" s="20" t="s">
        <v>299</v>
      </c>
      <c r="U153" s="21" t="s">
        <v>304</v>
      </c>
      <c r="V153" s="22">
        <v>75</v>
      </c>
      <c r="W153" s="22">
        <v>1</v>
      </c>
      <c r="X153" s="23"/>
    </row>
    <row r="154" spans="1:24" s="1" customFormat="1" ht="52.05" customHeight="1" x14ac:dyDescent="0.3">
      <c r="A154" s="11" t="s">
        <v>23</v>
      </c>
      <c r="B154" s="11" t="s">
        <v>305</v>
      </c>
      <c r="C154" s="12" t="s">
        <v>306</v>
      </c>
      <c r="D154" s="53"/>
      <c r="E154" s="39" t="str">
        <f>HYPERLINK("https://www.google.ru/search?q=112361371&amp;newwindow=1&amp;tbm=isch","Еще фото")</f>
        <v>Еще фото</v>
      </c>
      <c r="F154" s="14"/>
      <c r="G154" s="11" t="s">
        <v>295</v>
      </c>
      <c r="H154" s="11" t="s">
        <v>266</v>
      </c>
      <c r="I154" s="15" t="s">
        <v>296</v>
      </c>
      <c r="J154" s="15" t="s">
        <v>28</v>
      </c>
      <c r="K154" s="16" t="s">
        <v>62</v>
      </c>
      <c r="L154" s="55" t="s">
        <v>297</v>
      </c>
      <c r="M154" s="15"/>
      <c r="N154" s="15" t="s">
        <v>112</v>
      </c>
      <c r="O154" s="15"/>
      <c r="P154" s="16" t="s">
        <v>298</v>
      </c>
      <c r="Q154" s="17">
        <v>3499</v>
      </c>
      <c r="R154" s="18">
        <v>50</v>
      </c>
      <c r="S154" s="19">
        <v>2011.925</v>
      </c>
      <c r="T154" s="20" t="s">
        <v>299</v>
      </c>
      <c r="U154" s="21" t="s">
        <v>307</v>
      </c>
      <c r="V154" s="22">
        <v>70</v>
      </c>
      <c r="W154" s="22">
        <v>1</v>
      </c>
      <c r="X154" s="23"/>
    </row>
    <row r="155" spans="1:24" s="1" customFormat="1" ht="61.05" customHeight="1" x14ac:dyDescent="0.3">
      <c r="A155" s="24" t="s">
        <v>23</v>
      </c>
      <c r="B155" s="24" t="s">
        <v>305</v>
      </c>
      <c r="C155" s="12" t="s">
        <v>306</v>
      </c>
      <c r="D155" s="54"/>
      <c r="E155" s="39" t="str">
        <f>HYPERLINK("https://www.google.ru/search?q=112361371&amp;newwindow=1&amp;tbm=isch","Еще фото")</f>
        <v>Еще фото</v>
      </c>
      <c r="F155" s="14"/>
      <c r="G155" s="24" t="s">
        <v>295</v>
      </c>
      <c r="H155" s="24" t="s">
        <v>266</v>
      </c>
      <c r="I155" s="24" t="s">
        <v>296</v>
      </c>
      <c r="J155" s="15" t="s">
        <v>28</v>
      </c>
      <c r="K155" s="16" t="s">
        <v>62</v>
      </c>
      <c r="L155" s="56"/>
      <c r="M155" s="15"/>
      <c r="N155" s="15" t="s">
        <v>112</v>
      </c>
      <c r="O155" s="15"/>
      <c r="P155" s="16" t="s">
        <v>298</v>
      </c>
      <c r="Q155" s="17">
        <v>3499</v>
      </c>
      <c r="R155" s="18">
        <v>50</v>
      </c>
      <c r="S155" s="19">
        <v>2011.925</v>
      </c>
      <c r="T155" s="20" t="s">
        <v>299</v>
      </c>
      <c r="U155" s="21" t="s">
        <v>300</v>
      </c>
      <c r="V155" s="22">
        <v>85</v>
      </c>
      <c r="W155" s="22">
        <v>1</v>
      </c>
      <c r="X155" s="23"/>
    </row>
    <row r="156" spans="1:24" s="1" customFormat="1" ht="52.05" customHeight="1" x14ac:dyDescent="0.3">
      <c r="A156" s="11" t="s">
        <v>23</v>
      </c>
      <c r="B156" s="11" t="s">
        <v>308</v>
      </c>
      <c r="C156" s="12" t="s">
        <v>309</v>
      </c>
      <c r="D156" s="53"/>
      <c r="E156" s="39" t="str">
        <f>HYPERLINK("https://www.google.ru/search?q=112378831&amp;newwindow=1&amp;tbm=isch","Еще фото")</f>
        <v>Еще фото</v>
      </c>
      <c r="F156" s="14"/>
      <c r="G156" s="11" t="s">
        <v>295</v>
      </c>
      <c r="H156" s="11" t="s">
        <v>266</v>
      </c>
      <c r="I156" s="15" t="s">
        <v>296</v>
      </c>
      <c r="J156" s="15" t="s">
        <v>28</v>
      </c>
      <c r="K156" s="16" t="s">
        <v>29</v>
      </c>
      <c r="L156" s="55" t="s">
        <v>297</v>
      </c>
      <c r="M156" s="15"/>
      <c r="N156" s="15" t="s">
        <v>112</v>
      </c>
      <c r="O156" s="15"/>
      <c r="P156" s="16" t="s">
        <v>298</v>
      </c>
      <c r="Q156" s="17">
        <v>5699</v>
      </c>
      <c r="R156" s="18">
        <v>50</v>
      </c>
      <c r="S156" s="19">
        <v>3276.9249999999997</v>
      </c>
      <c r="T156" s="20" t="s">
        <v>299</v>
      </c>
      <c r="U156" s="21" t="s">
        <v>310</v>
      </c>
      <c r="V156" s="22">
        <v>80</v>
      </c>
      <c r="W156" s="22">
        <v>1</v>
      </c>
      <c r="X156" s="23"/>
    </row>
    <row r="157" spans="1:24" s="1" customFormat="1" ht="61.05" customHeight="1" x14ac:dyDescent="0.3">
      <c r="A157" s="24" t="s">
        <v>23</v>
      </c>
      <c r="B157" s="24" t="s">
        <v>308</v>
      </c>
      <c r="C157" s="12" t="s">
        <v>309</v>
      </c>
      <c r="D157" s="54"/>
      <c r="E157" s="39" t="str">
        <f>HYPERLINK("https://www.google.ru/search?q=112378831&amp;newwindow=1&amp;tbm=isch","Еще фото")</f>
        <v>Еще фото</v>
      </c>
      <c r="F157" s="14"/>
      <c r="G157" s="24" t="s">
        <v>295</v>
      </c>
      <c r="H157" s="24" t="s">
        <v>266</v>
      </c>
      <c r="I157" s="24" t="s">
        <v>296</v>
      </c>
      <c r="J157" s="15" t="s">
        <v>28</v>
      </c>
      <c r="K157" s="16" t="s">
        <v>29</v>
      </c>
      <c r="L157" s="56"/>
      <c r="M157" s="15"/>
      <c r="N157" s="15" t="s">
        <v>112</v>
      </c>
      <c r="O157" s="15"/>
      <c r="P157" s="16" t="s">
        <v>298</v>
      </c>
      <c r="Q157" s="17">
        <v>5699</v>
      </c>
      <c r="R157" s="18">
        <v>50</v>
      </c>
      <c r="S157" s="19">
        <v>3276.9249999999997</v>
      </c>
      <c r="T157" s="20" t="s">
        <v>299</v>
      </c>
      <c r="U157" s="21" t="s">
        <v>301</v>
      </c>
      <c r="V157" s="22">
        <v>105</v>
      </c>
      <c r="W157" s="22">
        <v>1</v>
      </c>
      <c r="X157" s="23"/>
    </row>
    <row r="158" spans="1:24" s="1" customFormat="1" ht="108" customHeight="1" x14ac:dyDescent="0.3">
      <c r="A158" s="11" t="s">
        <v>23</v>
      </c>
      <c r="B158" s="11" t="s">
        <v>311</v>
      </c>
      <c r="C158" s="12" t="s">
        <v>312</v>
      </c>
      <c r="D158" s="13"/>
      <c r="E158" s="39" t="str">
        <f>HYPERLINK("https://www.google.ru/search?q=112378837&amp;newwindow=1&amp;tbm=isch","Еще фото")</f>
        <v>Еще фото</v>
      </c>
      <c r="F158" s="14"/>
      <c r="G158" s="11" t="s">
        <v>295</v>
      </c>
      <c r="H158" s="11" t="s">
        <v>266</v>
      </c>
      <c r="I158" s="15" t="s">
        <v>296</v>
      </c>
      <c r="J158" s="15" t="s">
        <v>28</v>
      </c>
      <c r="K158" s="16" t="s">
        <v>62</v>
      </c>
      <c r="L158" s="15"/>
      <c r="M158" s="15"/>
      <c r="N158" s="15" t="s">
        <v>112</v>
      </c>
      <c r="O158" s="15"/>
      <c r="P158" s="16" t="s">
        <v>298</v>
      </c>
      <c r="Q158" s="17">
        <v>6199</v>
      </c>
      <c r="R158" s="18">
        <v>50</v>
      </c>
      <c r="S158" s="19">
        <v>3564.4249999999997</v>
      </c>
      <c r="T158" s="20" t="s">
        <v>299</v>
      </c>
      <c r="U158" s="21" t="s">
        <v>310</v>
      </c>
      <c r="V158" s="22">
        <v>80</v>
      </c>
      <c r="W158" s="22">
        <v>1</v>
      </c>
      <c r="X158" s="23"/>
    </row>
    <row r="159" spans="1:24" s="1" customFormat="1" ht="108" customHeight="1" x14ac:dyDescent="0.3">
      <c r="A159" s="11" t="s">
        <v>23</v>
      </c>
      <c r="B159" s="11" t="s">
        <v>313</v>
      </c>
      <c r="C159" s="12" t="s">
        <v>314</v>
      </c>
      <c r="D159" s="13"/>
      <c r="E159" s="39" t="str">
        <f>HYPERLINK("https://www.google.ru/search?q=112125430&amp;newwindow=1&amp;tbm=isch","Еще фото")</f>
        <v>Еще фото</v>
      </c>
      <c r="F159" s="14"/>
      <c r="G159" s="11" t="s">
        <v>295</v>
      </c>
      <c r="H159" s="11" t="s">
        <v>266</v>
      </c>
      <c r="I159" s="15" t="s">
        <v>296</v>
      </c>
      <c r="J159" s="15" t="s">
        <v>28</v>
      </c>
      <c r="K159" s="16" t="s">
        <v>29</v>
      </c>
      <c r="L159" s="15" t="s">
        <v>315</v>
      </c>
      <c r="M159" s="15"/>
      <c r="N159" s="15" t="s">
        <v>112</v>
      </c>
      <c r="O159" s="15"/>
      <c r="P159" s="16" t="s">
        <v>298</v>
      </c>
      <c r="Q159" s="17">
        <v>5099</v>
      </c>
      <c r="R159" s="18">
        <v>47</v>
      </c>
      <c r="S159" s="19">
        <v>3107.8404999999993</v>
      </c>
      <c r="T159" s="20" t="s">
        <v>299</v>
      </c>
      <c r="U159" s="21" t="s">
        <v>301</v>
      </c>
      <c r="V159" s="22">
        <v>105</v>
      </c>
      <c r="W159" s="22">
        <v>2</v>
      </c>
      <c r="X159" s="23"/>
    </row>
    <row r="160" spans="1:24" s="1" customFormat="1" ht="108" customHeight="1" x14ac:dyDescent="0.3">
      <c r="A160" s="11" t="s">
        <v>23</v>
      </c>
      <c r="B160" s="11" t="s">
        <v>316</v>
      </c>
      <c r="C160" s="12" t="s">
        <v>317</v>
      </c>
      <c r="D160" s="13"/>
      <c r="E160" s="39" t="str">
        <f>HYPERLINK("https://www.google.ru/search?q=112125433&amp;newwindow=1&amp;tbm=isch","Еще фото")</f>
        <v>Еще фото</v>
      </c>
      <c r="F160" s="14"/>
      <c r="G160" s="11" t="s">
        <v>295</v>
      </c>
      <c r="H160" s="11" t="s">
        <v>266</v>
      </c>
      <c r="I160" s="15" t="s">
        <v>296</v>
      </c>
      <c r="J160" s="15" t="s">
        <v>28</v>
      </c>
      <c r="K160" s="16" t="s">
        <v>29</v>
      </c>
      <c r="L160" s="15" t="s">
        <v>318</v>
      </c>
      <c r="M160" s="15"/>
      <c r="N160" s="15" t="s">
        <v>49</v>
      </c>
      <c r="O160" s="15"/>
      <c r="P160" s="16" t="s">
        <v>298</v>
      </c>
      <c r="Q160" s="17">
        <v>3399</v>
      </c>
      <c r="R160" s="18">
        <v>47</v>
      </c>
      <c r="S160" s="19">
        <v>2071.6904999999997</v>
      </c>
      <c r="T160" s="20" t="s">
        <v>299</v>
      </c>
      <c r="U160" s="21" t="s">
        <v>319</v>
      </c>
      <c r="V160" s="22">
        <v>100</v>
      </c>
      <c r="W160" s="22">
        <v>1</v>
      </c>
      <c r="X160" s="23"/>
    </row>
    <row r="161" spans="1:24" s="1" customFormat="1" ht="108" customHeight="1" x14ac:dyDescent="0.3">
      <c r="A161" s="11" t="s">
        <v>23</v>
      </c>
      <c r="B161" s="11" t="s">
        <v>320</v>
      </c>
      <c r="C161" s="12" t="s">
        <v>321</v>
      </c>
      <c r="D161" s="13"/>
      <c r="E161" s="39" t="str">
        <f>HYPERLINK("https://www.google.ru/search?q=112125436&amp;newwindow=1&amp;tbm=isch","Еще фото")</f>
        <v>Еще фото</v>
      </c>
      <c r="F161" s="14"/>
      <c r="G161" s="11" t="s">
        <v>295</v>
      </c>
      <c r="H161" s="11" t="s">
        <v>266</v>
      </c>
      <c r="I161" s="15" t="s">
        <v>296</v>
      </c>
      <c r="J161" s="15" t="s">
        <v>28</v>
      </c>
      <c r="K161" s="16" t="s">
        <v>29</v>
      </c>
      <c r="L161" s="15" t="s">
        <v>322</v>
      </c>
      <c r="M161" s="15"/>
      <c r="N161" s="15" t="s">
        <v>112</v>
      </c>
      <c r="O161" s="15"/>
      <c r="P161" s="16" t="s">
        <v>298</v>
      </c>
      <c r="Q161" s="17">
        <v>3999</v>
      </c>
      <c r="R161" s="18">
        <v>47</v>
      </c>
      <c r="S161" s="19">
        <v>2437.3904999999995</v>
      </c>
      <c r="T161" s="20" t="s">
        <v>299</v>
      </c>
      <c r="U161" s="21" t="s">
        <v>319</v>
      </c>
      <c r="V161" s="22">
        <v>100</v>
      </c>
      <c r="W161" s="22">
        <v>1</v>
      </c>
      <c r="X161" s="23"/>
    </row>
    <row r="162" spans="1:24" s="1" customFormat="1" ht="35" customHeight="1" x14ac:dyDescent="0.3">
      <c r="A162" s="11" t="s">
        <v>23</v>
      </c>
      <c r="B162" s="11" t="s">
        <v>320</v>
      </c>
      <c r="C162" s="12" t="s">
        <v>323</v>
      </c>
      <c r="D162" s="57"/>
      <c r="E162" s="39" t="str">
        <f>HYPERLINK("https://www.google.ru/search?q=112125438&amp;newwindow=1&amp;tbm=isch","Еще фото")</f>
        <v>Еще фото</v>
      </c>
      <c r="F162" s="14"/>
      <c r="G162" s="11" t="s">
        <v>295</v>
      </c>
      <c r="H162" s="11" t="s">
        <v>266</v>
      </c>
      <c r="I162" s="15" t="s">
        <v>296</v>
      </c>
      <c r="J162" s="15" t="s">
        <v>28</v>
      </c>
      <c r="K162" s="16" t="s">
        <v>29</v>
      </c>
      <c r="L162" s="55" t="s">
        <v>324</v>
      </c>
      <c r="M162" s="15"/>
      <c r="N162" s="15" t="s">
        <v>49</v>
      </c>
      <c r="O162" s="15"/>
      <c r="P162" s="16" t="s">
        <v>298</v>
      </c>
      <c r="Q162" s="17">
        <v>3999</v>
      </c>
      <c r="R162" s="18">
        <v>47</v>
      </c>
      <c r="S162" s="19">
        <v>2437.3904999999995</v>
      </c>
      <c r="T162" s="20" t="s">
        <v>299</v>
      </c>
      <c r="U162" s="21" t="s">
        <v>319</v>
      </c>
      <c r="V162" s="22">
        <v>100</v>
      </c>
      <c r="W162" s="22">
        <v>4</v>
      </c>
      <c r="X162" s="23"/>
    </row>
    <row r="163" spans="1:24" s="1" customFormat="1" ht="35" customHeight="1" x14ac:dyDescent="0.3">
      <c r="A163" s="24" t="s">
        <v>23</v>
      </c>
      <c r="B163" s="24" t="s">
        <v>320</v>
      </c>
      <c r="C163" s="12" t="s">
        <v>323</v>
      </c>
      <c r="D163" s="58"/>
      <c r="E163" s="39" t="str">
        <f>HYPERLINK("https://www.google.ru/search?q=112125438&amp;newwindow=1&amp;tbm=isch","Еще фото")</f>
        <v>Еще фото</v>
      </c>
      <c r="F163" s="14"/>
      <c r="G163" s="24" t="s">
        <v>295</v>
      </c>
      <c r="H163" s="24" t="s">
        <v>266</v>
      </c>
      <c r="I163" s="24" t="s">
        <v>296</v>
      </c>
      <c r="J163" s="15" t="s">
        <v>28</v>
      </c>
      <c r="K163" s="16" t="s">
        <v>29</v>
      </c>
      <c r="L163" s="60"/>
      <c r="M163" s="15"/>
      <c r="N163" s="15" t="s">
        <v>49</v>
      </c>
      <c r="O163" s="15"/>
      <c r="P163" s="16" t="s">
        <v>298</v>
      </c>
      <c r="Q163" s="17">
        <v>3999</v>
      </c>
      <c r="R163" s="18">
        <v>47</v>
      </c>
      <c r="S163" s="19">
        <v>2437.3904999999995</v>
      </c>
      <c r="T163" s="20" t="s">
        <v>299</v>
      </c>
      <c r="U163" s="21" t="s">
        <v>301</v>
      </c>
      <c r="V163" s="22">
        <v>105</v>
      </c>
      <c r="W163" s="22">
        <v>1</v>
      </c>
      <c r="X163" s="23"/>
    </row>
    <row r="164" spans="1:24" s="1" customFormat="1" ht="37.049999999999997" customHeight="1" x14ac:dyDescent="0.3">
      <c r="A164" s="24" t="s">
        <v>23</v>
      </c>
      <c r="B164" s="24" t="s">
        <v>320</v>
      </c>
      <c r="C164" s="12" t="s">
        <v>323</v>
      </c>
      <c r="D164" s="59"/>
      <c r="E164" s="39" t="str">
        <f>HYPERLINK("https://www.google.ru/search?q=112125438&amp;newwindow=1&amp;tbm=isch","Еще фото")</f>
        <v>Еще фото</v>
      </c>
      <c r="F164" s="14"/>
      <c r="G164" s="24" t="s">
        <v>295</v>
      </c>
      <c r="H164" s="24" t="s">
        <v>266</v>
      </c>
      <c r="I164" s="24" t="s">
        <v>296</v>
      </c>
      <c r="J164" s="15" t="s">
        <v>28</v>
      </c>
      <c r="K164" s="16" t="s">
        <v>29</v>
      </c>
      <c r="L164" s="56"/>
      <c r="M164" s="15"/>
      <c r="N164" s="15" t="s">
        <v>49</v>
      </c>
      <c r="O164" s="15"/>
      <c r="P164" s="16" t="s">
        <v>298</v>
      </c>
      <c r="Q164" s="17">
        <v>3999</v>
      </c>
      <c r="R164" s="18">
        <v>47</v>
      </c>
      <c r="S164" s="19">
        <v>2437.3904999999995</v>
      </c>
      <c r="T164" s="20" t="s">
        <v>299</v>
      </c>
      <c r="U164" s="21" t="s">
        <v>325</v>
      </c>
      <c r="V164" s="22">
        <v>110</v>
      </c>
      <c r="W164" s="22">
        <v>1</v>
      </c>
      <c r="X164" s="23"/>
    </row>
    <row r="165" spans="1:24" s="1" customFormat="1" ht="52.05" customHeight="1" x14ac:dyDescent="0.3">
      <c r="A165" s="11" t="s">
        <v>23</v>
      </c>
      <c r="B165" s="11" t="s">
        <v>326</v>
      </c>
      <c r="C165" s="12" t="s">
        <v>327</v>
      </c>
      <c r="D165" s="53"/>
      <c r="E165" s="39" t="str">
        <f>HYPERLINK("https://www.google.ru/search?q=112141116&amp;newwindow=1&amp;tbm=isch","Еще фото")</f>
        <v>Еще фото</v>
      </c>
      <c r="F165" s="14"/>
      <c r="G165" s="11" t="s">
        <v>295</v>
      </c>
      <c r="H165" s="11" t="s">
        <v>266</v>
      </c>
      <c r="I165" s="15" t="s">
        <v>296</v>
      </c>
      <c r="J165" s="15" t="s">
        <v>28</v>
      </c>
      <c r="K165" s="16" t="s">
        <v>29</v>
      </c>
      <c r="L165" s="55" t="s">
        <v>328</v>
      </c>
      <c r="M165" s="15"/>
      <c r="N165" s="15" t="s">
        <v>112</v>
      </c>
      <c r="O165" s="15"/>
      <c r="P165" s="16" t="s">
        <v>298</v>
      </c>
      <c r="Q165" s="17">
        <v>6199</v>
      </c>
      <c r="R165" s="18">
        <v>47</v>
      </c>
      <c r="S165" s="19">
        <v>3778.2904999999996</v>
      </c>
      <c r="T165" s="20" t="s">
        <v>299</v>
      </c>
      <c r="U165" s="21" t="s">
        <v>300</v>
      </c>
      <c r="V165" s="22">
        <v>85</v>
      </c>
      <c r="W165" s="22">
        <v>4</v>
      </c>
      <c r="X165" s="23"/>
    </row>
    <row r="166" spans="1:24" s="1" customFormat="1" ht="61.05" customHeight="1" x14ac:dyDescent="0.3">
      <c r="A166" s="24" t="s">
        <v>23</v>
      </c>
      <c r="B166" s="24" t="s">
        <v>326</v>
      </c>
      <c r="C166" s="12" t="s">
        <v>327</v>
      </c>
      <c r="D166" s="54"/>
      <c r="E166" s="39" t="str">
        <f>HYPERLINK("https://www.google.ru/search?q=112141116&amp;newwindow=1&amp;tbm=isch","Еще фото")</f>
        <v>Еще фото</v>
      </c>
      <c r="F166" s="14"/>
      <c r="G166" s="24" t="s">
        <v>295</v>
      </c>
      <c r="H166" s="24" t="s">
        <v>266</v>
      </c>
      <c r="I166" s="24" t="s">
        <v>296</v>
      </c>
      <c r="J166" s="15" t="s">
        <v>28</v>
      </c>
      <c r="K166" s="16" t="s">
        <v>29</v>
      </c>
      <c r="L166" s="56"/>
      <c r="M166" s="15"/>
      <c r="N166" s="15" t="s">
        <v>112</v>
      </c>
      <c r="O166" s="15"/>
      <c r="P166" s="16" t="s">
        <v>298</v>
      </c>
      <c r="Q166" s="17">
        <v>6199</v>
      </c>
      <c r="R166" s="18">
        <v>47</v>
      </c>
      <c r="S166" s="19">
        <v>3778.2904999999996</v>
      </c>
      <c r="T166" s="20" t="s">
        <v>299</v>
      </c>
      <c r="U166" s="21" t="s">
        <v>329</v>
      </c>
      <c r="V166" s="22">
        <v>95</v>
      </c>
      <c r="W166" s="22">
        <v>1</v>
      </c>
      <c r="X166" s="23"/>
    </row>
    <row r="167" spans="1:24" s="1" customFormat="1" ht="52.05" customHeight="1" x14ac:dyDescent="0.3">
      <c r="A167" s="11" t="s">
        <v>23</v>
      </c>
      <c r="B167" s="11" t="s">
        <v>330</v>
      </c>
      <c r="C167" s="12" t="s">
        <v>331</v>
      </c>
      <c r="D167" s="53"/>
      <c r="E167" s="39" t="str">
        <f>HYPERLINK("https://www.google.ru/search?q=112352678&amp;newwindow=1&amp;tbm=isch","Еще фото")</f>
        <v>Еще фото</v>
      </c>
      <c r="F167" s="14"/>
      <c r="G167" s="11" t="s">
        <v>295</v>
      </c>
      <c r="H167" s="11" t="s">
        <v>266</v>
      </c>
      <c r="I167" s="15" t="s">
        <v>296</v>
      </c>
      <c r="J167" s="15" t="s">
        <v>28</v>
      </c>
      <c r="K167" s="16" t="s">
        <v>29</v>
      </c>
      <c r="L167" s="55" t="s">
        <v>332</v>
      </c>
      <c r="M167" s="15"/>
      <c r="N167" s="15" t="s">
        <v>112</v>
      </c>
      <c r="O167" s="15"/>
      <c r="P167" s="16" t="s">
        <v>298</v>
      </c>
      <c r="Q167" s="17">
        <v>3499</v>
      </c>
      <c r="R167" s="18">
        <v>47</v>
      </c>
      <c r="S167" s="19">
        <v>2132.6405</v>
      </c>
      <c r="T167" s="20" t="s">
        <v>299</v>
      </c>
      <c r="U167" s="21" t="s">
        <v>329</v>
      </c>
      <c r="V167" s="22">
        <v>95</v>
      </c>
      <c r="W167" s="22">
        <v>1</v>
      </c>
      <c r="X167" s="23"/>
    </row>
    <row r="168" spans="1:24" s="1" customFormat="1" ht="61.05" customHeight="1" x14ac:dyDescent="0.3">
      <c r="A168" s="24" t="s">
        <v>23</v>
      </c>
      <c r="B168" s="24" t="s">
        <v>330</v>
      </c>
      <c r="C168" s="12" t="s">
        <v>331</v>
      </c>
      <c r="D168" s="54"/>
      <c r="E168" s="39" t="str">
        <f>HYPERLINK("https://www.google.ru/search?q=112352678&amp;newwindow=1&amp;tbm=isch","Еще фото")</f>
        <v>Еще фото</v>
      </c>
      <c r="F168" s="14"/>
      <c r="G168" s="24" t="s">
        <v>295</v>
      </c>
      <c r="H168" s="24" t="s">
        <v>266</v>
      </c>
      <c r="I168" s="24" t="s">
        <v>296</v>
      </c>
      <c r="J168" s="15" t="s">
        <v>28</v>
      </c>
      <c r="K168" s="16" t="s">
        <v>29</v>
      </c>
      <c r="L168" s="56"/>
      <c r="M168" s="15"/>
      <c r="N168" s="15" t="s">
        <v>112</v>
      </c>
      <c r="O168" s="15"/>
      <c r="P168" s="16" t="s">
        <v>298</v>
      </c>
      <c r="Q168" s="17">
        <v>3499</v>
      </c>
      <c r="R168" s="18">
        <v>47</v>
      </c>
      <c r="S168" s="19">
        <v>2132.6405</v>
      </c>
      <c r="T168" s="20" t="s">
        <v>299</v>
      </c>
      <c r="U168" s="21" t="s">
        <v>319</v>
      </c>
      <c r="V168" s="22">
        <v>100</v>
      </c>
      <c r="W168" s="22">
        <v>10</v>
      </c>
      <c r="X168" s="23"/>
    </row>
    <row r="169" spans="1:24" s="1" customFormat="1" ht="35" customHeight="1" x14ac:dyDescent="0.3">
      <c r="A169" s="11" t="s">
        <v>23</v>
      </c>
      <c r="B169" s="11" t="s">
        <v>293</v>
      </c>
      <c r="C169" s="12" t="s">
        <v>333</v>
      </c>
      <c r="D169" s="57"/>
      <c r="E169" s="39" t="str">
        <f>HYPERLINK("https://www.google.ru/search?q=112352691&amp;newwindow=1&amp;tbm=isch","Еще фото")</f>
        <v>Еще фото</v>
      </c>
      <c r="F169" s="14"/>
      <c r="G169" s="11" t="s">
        <v>295</v>
      </c>
      <c r="H169" s="11" t="s">
        <v>266</v>
      </c>
      <c r="I169" s="15" t="s">
        <v>296</v>
      </c>
      <c r="J169" s="15" t="s">
        <v>28</v>
      </c>
      <c r="K169" s="16" t="s">
        <v>29</v>
      </c>
      <c r="L169" s="55" t="s">
        <v>334</v>
      </c>
      <c r="M169" s="15"/>
      <c r="N169" s="15" t="s">
        <v>112</v>
      </c>
      <c r="O169" s="15"/>
      <c r="P169" s="16" t="s">
        <v>335</v>
      </c>
      <c r="Q169" s="17">
        <v>5099</v>
      </c>
      <c r="R169" s="18">
        <v>47</v>
      </c>
      <c r="S169" s="19">
        <v>3107.8404999999993</v>
      </c>
      <c r="T169" s="20" t="s">
        <v>299</v>
      </c>
      <c r="U169" s="21" t="s">
        <v>310</v>
      </c>
      <c r="V169" s="22">
        <v>80</v>
      </c>
      <c r="W169" s="22">
        <v>2</v>
      </c>
      <c r="X169" s="23"/>
    </row>
    <row r="170" spans="1:24" s="1" customFormat="1" ht="35" customHeight="1" x14ac:dyDescent="0.3">
      <c r="A170" s="24" t="s">
        <v>23</v>
      </c>
      <c r="B170" s="24" t="s">
        <v>293</v>
      </c>
      <c r="C170" s="12" t="s">
        <v>333</v>
      </c>
      <c r="D170" s="58"/>
      <c r="E170" s="39" t="str">
        <f>HYPERLINK("https://www.google.ru/search?q=112352691&amp;newwindow=1&amp;tbm=isch","Еще фото")</f>
        <v>Еще фото</v>
      </c>
      <c r="F170" s="14"/>
      <c r="G170" s="24" t="s">
        <v>295</v>
      </c>
      <c r="H170" s="24" t="s">
        <v>266</v>
      </c>
      <c r="I170" s="24" t="s">
        <v>296</v>
      </c>
      <c r="J170" s="15" t="s">
        <v>28</v>
      </c>
      <c r="K170" s="16" t="s">
        <v>29</v>
      </c>
      <c r="L170" s="60"/>
      <c r="M170" s="15"/>
      <c r="N170" s="15" t="s">
        <v>112</v>
      </c>
      <c r="O170" s="15"/>
      <c r="P170" s="16" t="s">
        <v>335</v>
      </c>
      <c r="Q170" s="17">
        <v>5099</v>
      </c>
      <c r="R170" s="18">
        <v>47</v>
      </c>
      <c r="S170" s="19">
        <v>3107.8404999999993</v>
      </c>
      <c r="T170" s="20" t="s">
        <v>299</v>
      </c>
      <c r="U170" s="21" t="s">
        <v>319</v>
      </c>
      <c r="V170" s="22">
        <v>100</v>
      </c>
      <c r="W170" s="22">
        <v>7</v>
      </c>
      <c r="X170" s="23"/>
    </row>
    <row r="171" spans="1:24" s="1" customFormat="1" ht="37.049999999999997" customHeight="1" x14ac:dyDescent="0.3">
      <c r="A171" s="24" t="s">
        <v>23</v>
      </c>
      <c r="B171" s="24" t="s">
        <v>293</v>
      </c>
      <c r="C171" s="12" t="s">
        <v>333</v>
      </c>
      <c r="D171" s="59"/>
      <c r="E171" s="39" t="str">
        <f>HYPERLINK("https://www.google.ru/search?q=112352691&amp;newwindow=1&amp;tbm=isch","Еще фото")</f>
        <v>Еще фото</v>
      </c>
      <c r="F171" s="14"/>
      <c r="G171" s="24" t="s">
        <v>295</v>
      </c>
      <c r="H171" s="24" t="s">
        <v>266</v>
      </c>
      <c r="I171" s="24" t="s">
        <v>296</v>
      </c>
      <c r="J171" s="15" t="s">
        <v>28</v>
      </c>
      <c r="K171" s="16" t="s">
        <v>29</v>
      </c>
      <c r="L171" s="56"/>
      <c r="M171" s="15"/>
      <c r="N171" s="15" t="s">
        <v>112</v>
      </c>
      <c r="O171" s="15"/>
      <c r="P171" s="16" t="s">
        <v>335</v>
      </c>
      <c r="Q171" s="17">
        <v>5099</v>
      </c>
      <c r="R171" s="18">
        <v>47</v>
      </c>
      <c r="S171" s="19">
        <v>3107.8404999999993</v>
      </c>
      <c r="T171" s="20" t="s">
        <v>299</v>
      </c>
      <c r="U171" s="21" t="s">
        <v>325</v>
      </c>
      <c r="V171" s="22">
        <v>110</v>
      </c>
      <c r="W171" s="22">
        <v>1</v>
      </c>
      <c r="X171" s="23"/>
    </row>
    <row r="172" spans="1:24" s="1" customFormat="1" ht="17" customHeight="1" x14ac:dyDescent="0.3">
      <c r="A172" s="11" t="s">
        <v>23</v>
      </c>
      <c r="B172" s="11" t="s">
        <v>293</v>
      </c>
      <c r="C172" s="12" t="s">
        <v>336</v>
      </c>
      <c r="D172" s="57"/>
      <c r="E172" s="39" t="str">
        <f t="shared" ref="E172:E177" si="2">HYPERLINK("https://www.google.ru/search?q=112352692&amp;newwindow=1&amp;tbm=isch","Еще фото")</f>
        <v>Еще фото</v>
      </c>
      <c r="F172" s="14"/>
      <c r="G172" s="11" t="s">
        <v>295</v>
      </c>
      <c r="H172" s="11" t="s">
        <v>266</v>
      </c>
      <c r="I172" s="15" t="s">
        <v>296</v>
      </c>
      <c r="J172" s="15" t="s">
        <v>28</v>
      </c>
      <c r="K172" s="16" t="s">
        <v>29</v>
      </c>
      <c r="L172" s="55" t="s">
        <v>337</v>
      </c>
      <c r="M172" s="15"/>
      <c r="N172" s="15" t="s">
        <v>49</v>
      </c>
      <c r="O172" s="15"/>
      <c r="P172" s="16" t="s">
        <v>298</v>
      </c>
      <c r="Q172" s="17">
        <v>5099</v>
      </c>
      <c r="R172" s="18">
        <v>47</v>
      </c>
      <c r="S172" s="19">
        <v>3107.8404999999993</v>
      </c>
      <c r="T172" s="20" t="s">
        <v>299</v>
      </c>
      <c r="U172" s="21" t="s">
        <v>300</v>
      </c>
      <c r="V172" s="22">
        <v>85</v>
      </c>
      <c r="W172" s="22">
        <v>7</v>
      </c>
      <c r="X172" s="23"/>
    </row>
    <row r="173" spans="1:24" s="1" customFormat="1" ht="17" customHeight="1" x14ac:dyDescent="0.3">
      <c r="A173" s="24" t="s">
        <v>23</v>
      </c>
      <c r="B173" s="24" t="s">
        <v>293</v>
      </c>
      <c r="C173" s="12" t="s">
        <v>336</v>
      </c>
      <c r="D173" s="58"/>
      <c r="E173" s="39" t="str">
        <f t="shared" si="2"/>
        <v>Еще фото</v>
      </c>
      <c r="F173" s="14"/>
      <c r="G173" s="24" t="s">
        <v>295</v>
      </c>
      <c r="H173" s="24" t="s">
        <v>266</v>
      </c>
      <c r="I173" s="24" t="s">
        <v>296</v>
      </c>
      <c r="J173" s="15" t="s">
        <v>28</v>
      </c>
      <c r="K173" s="16" t="s">
        <v>29</v>
      </c>
      <c r="L173" s="60"/>
      <c r="M173" s="15"/>
      <c r="N173" s="15" t="s">
        <v>49</v>
      </c>
      <c r="O173" s="15"/>
      <c r="P173" s="16" t="s">
        <v>298</v>
      </c>
      <c r="Q173" s="17">
        <v>5099</v>
      </c>
      <c r="R173" s="18">
        <v>47</v>
      </c>
      <c r="S173" s="19">
        <v>3107.8404999999993</v>
      </c>
      <c r="T173" s="20" t="s">
        <v>299</v>
      </c>
      <c r="U173" s="21" t="s">
        <v>338</v>
      </c>
      <c r="V173" s="22">
        <v>90</v>
      </c>
      <c r="W173" s="22">
        <v>11</v>
      </c>
      <c r="X173" s="23"/>
    </row>
    <row r="174" spans="1:24" s="1" customFormat="1" ht="17" customHeight="1" x14ac:dyDescent="0.3">
      <c r="A174" s="24" t="s">
        <v>23</v>
      </c>
      <c r="B174" s="24" t="s">
        <v>293</v>
      </c>
      <c r="C174" s="12" t="s">
        <v>336</v>
      </c>
      <c r="D174" s="58"/>
      <c r="E174" s="39" t="str">
        <f t="shared" si="2"/>
        <v>Еще фото</v>
      </c>
      <c r="F174" s="14"/>
      <c r="G174" s="24" t="s">
        <v>295</v>
      </c>
      <c r="H174" s="24" t="s">
        <v>266</v>
      </c>
      <c r="I174" s="24" t="s">
        <v>296</v>
      </c>
      <c r="J174" s="15" t="s">
        <v>28</v>
      </c>
      <c r="K174" s="16" t="s">
        <v>29</v>
      </c>
      <c r="L174" s="60"/>
      <c r="M174" s="15"/>
      <c r="N174" s="15" t="s">
        <v>49</v>
      </c>
      <c r="O174" s="15"/>
      <c r="P174" s="16" t="s">
        <v>298</v>
      </c>
      <c r="Q174" s="17">
        <v>5099</v>
      </c>
      <c r="R174" s="18">
        <v>47</v>
      </c>
      <c r="S174" s="19">
        <v>3107.8404999999993</v>
      </c>
      <c r="T174" s="20" t="s">
        <v>299</v>
      </c>
      <c r="U174" s="21" t="s">
        <v>329</v>
      </c>
      <c r="V174" s="22">
        <v>95</v>
      </c>
      <c r="W174" s="22">
        <v>12</v>
      </c>
      <c r="X174" s="23"/>
    </row>
    <row r="175" spans="1:24" s="1" customFormat="1" ht="17" customHeight="1" x14ac:dyDescent="0.3">
      <c r="A175" s="24" t="s">
        <v>23</v>
      </c>
      <c r="B175" s="24" t="s">
        <v>293</v>
      </c>
      <c r="C175" s="12" t="s">
        <v>336</v>
      </c>
      <c r="D175" s="58"/>
      <c r="E175" s="39" t="str">
        <f t="shared" si="2"/>
        <v>Еще фото</v>
      </c>
      <c r="F175" s="14"/>
      <c r="G175" s="24" t="s">
        <v>295</v>
      </c>
      <c r="H175" s="24" t="s">
        <v>266</v>
      </c>
      <c r="I175" s="24" t="s">
        <v>296</v>
      </c>
      <c r="J175" s="15" t="s">
        <v>28</v>
      </c>
      <c r="K175" s="16" t="s">
        <v>29</v>
      </c>
      <c r="L175" s="60"/>
      <c r="M175" s="15"/>
      <c r="N175" s="15" t="s">
        <v>49</v>
      </c>
      <c r="O175" s="15"/>
      <c r="P175" s="16" t="s">
        <v>298</v>
      </c>
      <c r="Q175" s="17">
        <v>5099</v>
      </c>
      <c r="R175" s="18">
        <v>47</v>
      </c>
      <c r="S175" s="19">
        <v>3107.8404999999993</v>
      </c>
      <c r="T175" s="20" t="s">
        <v>299</v>
      </c>
      <c r="U175" s="21" t="s">
        <v>319</v>
      </c>
      <c r="V175" s="22">
        <v>100</v>
      </c>
      <c r="W175" s="22">
        <v>12</v>
      </c>
      <c r="X175" s="23"/>
    </row>
    <row r="176" spans="1:24" s="1" customFormat="1" ht="17" customHeight="1" x14ac:dyDescent="0.3">
      <c r="A176" s="24" t="s">
        <v>23</v>
      </c>
      <c r="B176" s="24" t="s">
        <v>293</v>
      </c>
      <c r="C176" s="12" t="s">
        <v>336</v>
      </c>
      <c r="D176" s="58"/>
      <c r="E176" s="39" t="str">
        <f t="shared" si="2"/>
        <v>Еще фото</v>
      </c>
      <c r="F176" s="14"/>
      <c r="G176" s="24" t="s">
        <v>295</v>
      </c>
      <c r="H176" s="24" t="s">
        <v>266</v>
      </c>
      <c r="I176" s="24" t="s">
        <v>296</v>
      </c>
      <c r="J176" s="15" t="s">
        <v>28</v>
      </c>
      <c r="K176" s="16" t="s">
        <v>29</v>
      </c>
      <c r="L176" s="60"/>
      <c r="M176" s="15"/>
      <c r="N176" s="15" t="s">
        <v>49</v>
      </c>
      <c r="O176" s="15"/>
      <c r="P176" s="16" t="s">
        <v>298</v>
      </c>
      <c r="Q176" s="17">
        <v>5099</v>
      </c>
      <c r="R176" s="18">
        <v>47</v>
      </c>
      <c r="S176" s="19">
        <v>3107.8404999999993</v>
      </c>
      <c r="T176" s="20" t="s">
        <v>299</v>
      </c>
      <c r="U176" s="21" t="s">
        <v>301</v>
      </c>
      <c r="V176" s="22">
        <v>105</v>
      </c>
      <c r="W176" s="22">
        <v>10</v>
      </c>
      <c r="X176" s="23"/>
    </row>
    <row r="177" spans="1:24" s="1" customFormat="1" ht="22.05" customHeight="1" x14ac:dyDescent="0.3">
      <c r="A177" s="24" t="s">
        <v>23</v>
      </c>
      <c r="B177" s="24" t="s">
        <v>293</v>
      </c>
      <c r="C177" s="12" t="s">
        <v>336</v>
      </c>
      <c r="D177" s="59"/>
      <c r="E177" s="39" t="str">
        <f t="shared" si="2"/>
        <v>Еще фото</v>
      </c>
      <c r="F177" s="14"/>
      <c r="G177" s="24" t="s">
        <v>295</v>
      </c>
      <c r="H177" s="24" t="s">
        <v>266</v>
      </c>
      <c r="I177" s="24" t="s">
        <v>296</v>
      </c>
      <c r="J177" s="15" t="s">
        <v>28</v>
      </c>
      <c r="K177" s="16" t="s">
        <v>29</v>
      </c>
      <c r="L177" s="56"/>
      <c r="M177" s="15"/>
      <c r="N177" s="15" t="s">
        <v>49</v>
      </c>
      <c r="O177" s="15"/>
      <c r="P177" s="16" t="s">
        <v>298</v>
      </c>
      <c r="Q177" s="17">
        <v>5099</v>
      </c>
      <c r="R177" s="18">
        <v>47</v>
      </c>
      <c r="S177" s="19">
        <v>3107.8404999999993</v>
      </c>
      <c r="T177" s="20" t="s">
        <v>299</v>
      </c>
      <c r="U177" s="21" t="s">
        <v>325</v>
      </c>
      <c r="V177" s="22">
        <v>110</v>
      </c>
      <c r="W177" s="22">
        <v>8</v>
      </c>
      <c r="X177" s="23"/>
    </row>
    <row r="178" spans="1:24" s="1" customFormat="1" ht="26" customHeight="1" x14ac:dyDescent="0.3">
      <c r="A178" s="11" t="s">
        <v>23</v>
      </c>
      <c r="B178" s="11" t="s">
        <v>339</v>
      </c>
      <c r="C178" s="12" t="s">
        <v>340</v>
      </c>
      <c r="D178" s="57"/>
      <c r="E178" s="39" t="str">
        <f>HYPERLINK("https://www.google.ru/search?q=112378830&amp;newwindow=1&amp;tbm=isch","Еще фото")</f>
        <v>Еще фото</v>
      </c>
      <c r="F178" s="14"/>
      <c r="G178" s="11" t="s">
        <v>295</v>
      </c>
      <c r="H178" s="11" t="s">
        <v>266</v>
      </c>
      <c r="I178" s="15" t="s">
        <v>296</v>
      </c>
      <c r="J178" s="15" t="s">
        <v>28</v>
      </c>
      <c r="K178" s="16" t="s">
        <v>29</v>
      </c>
      <c r="L178" s="55"/>
      <c r="M178" s="15"/>
      <c r="N178" s="15" t="s">
        <v>341</v>
      </c>
      <c r="O178" s="15"/>
      <c r="P178" s="16" t="s">
        <v>298</v>
      </c>
      <c r="Q178" s="17">
        <v>5699</v>
      </c>
      <c r="R178" s="18">
        <v>47</v>
      </c>
      <c r="S178" s="19">
        <v>3473.5404999999996</v>
      </c>
      <c r="T178" s="20" t="s">
        <v>299</v>
      </c>
      <c r="U178" s="21" t="s">
        <v>304</v>
      </c>
      <c r="V178" s="22">
        <v>75</v>
      </c>
      <c r="W178" s="22">
        <v>5</v>
      </c>
      <c r="X178" s="23"/>
    </row>
    <row r="179" spans="1:24" s="1" customFormat="1" ht="26" customHeight="1" x14ac:dyDescent="0.3">
      <c r="A179" s="24" t="s">
        <v>23</v>
      </c>
      <c r="B179" s="24" t="s">
        <v>339</v>
      </c>
      <c r="C179" s="12" t="s">
        <v>340</v>
      </c>
      <c r="D179" s="58"/>
      <c r="E179" s="39" t="str">
        <f>HYPERLINK("https://www.google.ru/search?q=112378830&amp;newwindow=1&amp;tbm=isch","Еще фото")</f>
        <v>Еще фото</v>
      </c>
      <c r="F179" s="14"/>
      <c r="G179" s="24" t="s">
        <v>295</v>
      </c>
      <c r="H179" s="24" t="s">
        <v>266</v>
      </c>
      <c r="I179" s="24" t="s">
        <v>296</v>
      </c>
      <c r="J179" s="15" t="s">
        <v>28</v>
      </c>
      <c r="K179" s="16" t="s">
        <v>29</v>
      </c>
      <c r="L179" s="60"/>
      <c r="M179" s="15"/>
      <c r="N179" s="15" t="s">
        <v>341</v>
      </c>
      <c r="O179" s="15"/>
      <c r="P179" s="16" t="s">
        <v>298</v>
      </c>
      <c r="Q179" s="17">
        <v>5699</v>
      </c>
      <c r="R179" s="18">
        <v>47</v>
      </c>
      <c r="S179" s="19">
        <v>3473.5404999999996</v>
      </c>
      <c r="T179" s="20" t="s">
        <v>299</v>
      </c>
      <c r="U179" s="21" t="s">
        <v>310</v>
      </c>
      <c r="V179" s="22">
        <v>80</v>
      </c>
      <c r="W179" s="22">
        <v>4</v>
      </c>
      <c r="X179" s="23"/>
    </row>
    <row r="180" spans="1:24" s="1" customFormat="1" ht="26" customHeight="1" x14ac:dyDescent="0.3">
      <c r="A180" s="24" t="s">
        <v>23</v>
      </c>
      <c r="B180" s="24" t="s">
        <v>339</v>
      </c>
      <c r="C180" s="12" t="s">
        <v>340</v>
      </c>
      <c r="D180" s="58"/>
      <c r="E180" s="39" t="str">
        <f>HYPERLINK("https://www.google.ru/search?q=112378830&amp;newwindow=1&amp;tbm=isch","Еще фото")</f>
        <v>Еще фото</v>
      </c>
      <c r="F180" s="14"/>
      <c r="G180" s="24" t="s">
        <v>295</v>
      </c>
      <c r="H180" s="24" t="s">
        <v>266</v>
      </c>
      <c r="I180" s="24" t="s">
        <v>296</v>
      </c>
      <c r="J180" s="15" t="s">
        <v>28</v>
      </c>
      <c r="K180" s="16" t="s">
        <v>29</v>
      </c>
      <c r="L180" s="60"/>
      <c r="M180" s="15"/>
      <c r="N180" s="15" t="s">
        <v>341</v>
      </c>
      <c r="O180" s="15"/>
      <c r="P180" s="16" t="s">
        <v>298</v>
      </c>
      <c r="Q180" s="17">
        <v>5699</v>
      </c>
      <c r="R180" s="18">
        <v>47</v>
      </c>
      <c r="S180" s="19">
        <v>3473.5404999999996</v>
      </c>
      <c r="T180" s="20" t="s">
        <v>299</v>
      </c>
      <c r="U180" s="21" t="s">
        <v>300</v>
      </c>
      <c r="V180" s="22">
        <v>85</v>
      </c>
      <c r="W180" s="22">
        <v>3</v>
      </c>
      <c r="X180" s="23"/>
    </row>
    <row r="181" spans="1:24" s="1" customFormat="1" ht="26" customHeight="1" x14ac:dyDescent="0.3">
      <c r="A181" s="24" t="s">
        <v>23</v>
      </c>
      <c r="B181" s="24" t="s">
        <v>339</v>
      </c>
      <c r="C181" s="12" t="s">
        <v>340</v>
      </c>
      <c r="D181" s="59"/>
      <c r="E181" s="39" t="str">
        <f>HYPERLINK("https://www.google.ru/search?q=112378830&amp;newwindow=1&amp;tbm=isch","Еще фото")</f>
        <v>Еще фото</v>
      </c>
      <c r="F181" s="14"/>
      <c r="G181" s="24" t="s">
        <v>295</v>
      </c>
      <c r="H181" s="24" t="s">
        <v>266</v>
      </c>
      <c r="I181" s="24" t="s">
        <v>296</v>
      </c>
      <c r="J181" s="15" t="s">
        <v>28</v>
      </c>
      <c r="K181" s="16" t="s">
        <v>29</v>
      </c>
      <c r="L181" s="56"/>
      <c r="M181" s="15"/>
      <c r="N181" s="15" t="s">
        <v>341</v>
      </c>
      <c r="O181" s="15"/>
      <c r="P181" s="16" t="s">
        <v>298</v>
      </c>
      <c r="Q181" s="17">
        <v>5699</v>
      </c>
      <c r="R181" s="18">
        <v>47</v>
      </c>
      <c r="S181" s="19">
        <v>3473.5404999999996</v>
      </c>
      <c r="T181" s="20" t="s">
        <v>299</v>
      </c>
      <c r="U181" s="21" t="s">
        <v>329</v>
      </c>
      <c r="V181" s="22">
        <v>95</v>
      </c>
      <c r="W181" s="22">
        <v>1</v>
      </c>
      <c r="X181" s="23"/>
    </row>
    <row r="182" spans="1:24" s="1" customFormat="1" ht="108" customHeight="1" x14ac:dyDescent="0.3">
      <c r="A182" s="11" t="s">
        <v>23</v>
      </c>
      <c r="B182" s="11" t="s">
        <v>342</v>
      </c>
      <c r="C182" s="12" t="s">
        <v>343</v>
      </c>
      <c r="D182" s="13"/>
      <c r="E182" s="39" t="str">
        <f>HYPERLINK("https://www.google.ru/search?q=112351587&amp;newwindow=1&amp;tbm=isch","Еще фото")</f>
        <v>Еще фото</v>
      </c>
      <c r="F182" s="14"/>
      <c r="G182" s="11" t="s">
        <v>344</v>
      </c>
      <c r="H182" s="11" t="s">
        <v>27</v>
      </c>
      <c r="I182" s="15" t="s">
        <v>345</v>
      </c>
      <c r="J182" s="15" t="s">
        <v>28</v>
      </c>
      <c r="K182" s="16" t="s">
        <v>62</v>
      </c>
      <c r="L182" s="15" t="s">
        <v>346</v>
      </c>
      <c r="M182" s="15"/>
      <c r="N182" s="15" t="s">
        <v>347</v>
      </c>
      <c r="O182" s="15"/>
      <c r="P182" s="16" t="s">
        <v>50</v>
      </c>
      <c r="Q182" s="17">
        <v>6599</v>
      </c>
      <c r="R182" s="18">
        <v>82.3</v>
      </c>
      <c r="S182" s="19">
        <v>1342.9354999999998</v>
      </c>
      <c r="T182" s="20" t="s">
        <v>283</v>
      </c>
      <c r="U182" s="21" t="s">
        <v>284</v>
      </c>
      <c r="V182" s="22">
        <v>40</v>
      </c>
      <c r="W182" s="22">
        <v>2</v>
      </c>
      <c r="X182" s="23"/>
    </row>
    <row r="183" spans="1:24" s="1" customFormat="1" ht="21" customHeight="1" x14ac:dyDescent="0.3">
      <c r="A183" s="11" t="s">
        <v>23</v>
      </c>
      <c r="B183" s="11" t="s">
        <v>348</v>
      </c>
      <c r="C183" s="26" t="s">
        <v>349</v>
      </c>
      <c r="D183" s="57"/>
      <c r="E183" s="39" t="str">
        <f>HYPERLINK("https://www.google.ru/search?q=112378102&amp;newwindow=1&amp;tbm=isch","Еще фото")</f>
        <v>Еще фото</v>
      </c>
      <c r="F183" s="14"/>
      <c r="G183" s="11" t="s">
        <v>344</v>
      </c>
      <c r="H183" s="11" t="s">
        <v>27</v>
      </c>
      <c r="I183" s="15" t="s">
        <v>345</v>
      </c>
      <c r="J183" s="15" t="s">
        <v>28</v>
      </c>
      <c r="K183" s="16" t="s">
        <v>29</v>
      </c>
      <c r="L183" s="55" t="s">
        <v>350</v>
      </c>
      <c r="M183" s="15"/>
      <c r="N183" s="15" t="s">
        <v>37</v>
      </c>
      <c r="O183" s="15"/>
      <c r="P183" s="16" t="s">
        <v>351</v>
      </c>
      <c r="Q183" s="17">
        <v>7399</v>
      </c>
      <c r="R183" s="18">
        <v>50</v>
      </c>
      <c r="S183" s="19">
        <v>4254.4249999999993</v>
      </c>
      <c r="T183" s="20" t="s">
        <v>283</v>
      </c>
      <c r="U183" s="21" t="s">
        <v>285</v>
      </c>
      <c r="V183" s="25" t="s">
        <v>52</v>
      </c>
      <c r="W183" s="22">
        <v>1</v>
      </c>
      <c r="X183" s="23"/>
    </row>
    <row r="184" spans="1:24" s="1" customFormat="1" ht="21" customHeight="1" x14ac:dyDescent="0.3">
      <c r="A184" s="24" t="s">
        <v>23</v>
      </c>
      <c r="B184" s="24" t="s">
        <v>348</v>
      </c>
      <c r="C184" s="27" t="s">
        <v>349</v>
      </c>
      <c r="D184" s="58"/>
      <c r="E184" s="39" t="str">
        <f>HYPERLINK("https://www.google.ru/search?q=112378102&amp;newwindow=1&amp;tbm=isch","Еще фото")</f>
        <v>Еще фото</v>
      </c>
      <c r="F184" s="14"/>
      <c r="G184" s="24" t="s">
        <v>344</v>
      </c>
      <c r="H184" s="24" t="s">
        <v>27</v>
      </c>
      <c r="I184" s="24" t="s">
        <v>345</v>
      </c>
      <c r="J184" s="15" t="s">
        <v>28</v>
      </c>
      <c r="K184" s="16" t="s">
        <v>29</v>
      </c>
      <c r="L184" s="60"/>
      <c r="M184" s="15"/>
      <c r="N184" s="15" t="s">
        <v>37</v>
      </c>
      <c r="O184" s="15"/>
      <c r="P184" s="16" t="s">
        <v>351</v>
      </c>
      <c r="Q184" s="17">
        <v>7399</v>
      </c>
      <c r="R184" s="18">
        <v>50</v>
      </c>
      <c r="S184" s="19">
        <v>4254.4249999999993</v>
      </c>
      <c r="T184" s="20" t="s">
        <v>283</v>
      </c>
      <c r="U184" s="21" t="s">
        <v>286</v>
      </c>
      <c r="V184" s="22">
        <v>48</v>
      </c>
      <c r="W184" s="22">
        <v>2</v>
      </c>
      <c r="X184" s="23"/>
    </row>
    <row r="185" spans="1:24" s="1" customFormat="1" ht="21" customHeight="1" x14ac:dyDescent="0.3">
      <c r="A185" s="24" t="s">
        <v>23</v>
      </c>
      <c r="B185" s="24" t="s">
        <v>348</v>
      </c>
      <c r="C185" s="27" t="s">
        <v>349</v>
      </c>
      <c r="D185" s="58"/>
      <c r="E185" s="39" t="str">
        <f>HYPERLINK("https://www.google.ru/search?q=112378102&amp;newwindow=1&amp;tbm=isch","Еще фото")</f>
        <v>Еще фото</v>
      </c>
      <c r="F185" s="14"/>
      <c r="G185" s="24" t="s">
        <v>344</v>
      </c>
      <c r="H185" s="24" t="s">
        <v>27</v>
      </c>
      <c r="I185" s="24" t="s">
        <v>345</v>
      </c>
      <c r="J185" s="15" t="s">
        <v>28</v>
      </c>
      <c r="K185" s="16" t="s">
        <v>29</v>
      </c>
      <c r="L185" s="60"/>
      <c r="M185" s="15"/>
      <c r="N185" s="15" t="s">
        <v>37</v>
      </c>
      <c r="O185" s="15"/>
      <c r="P185" s="16" t="s">
        <v>351</v>
      </c>
      <c r="Q185" s="17">
        <v>7399</v>
      </c>
      <c r="R185" s="18">
        <v>50</v>
      </c>
      <c r="S185" s="19">
        <v>4254.4249999999993</v>
      </c>
      <c r="T185" s="20" t="s">
        <v>283</v>
      </c>
      <c r="U185" s="21" t="s">
        <v>287</v>
      </c>
      <c r="V185" s="22">
        <v>50</v>
      </c>
      <c r="W185" s="22">
        <v>3</v>
      </c>
      <c r="X185" s="23"/>
    </row>
    <row r="186" spans="1:24" s="1" customFormat="1" ht="21" customHeight="1" x14ac:dyDescent="0.3">
      <c r="A186" s="24" t="s">
        <v>23</v>
      </c>
      <c r="B186" s="24" t="s">
        <v>348</v>
      </c>
      <c r="C186" s="27" t="s">
        <v>349</v>
      </c>
      <c r="D186" s="58"/>
      <c r="E186" s="39" t="str">
        <f>HYPERLINK("https://www.google.ru/search?q=112378102&amp;newwindow=1&amp;tbm=isch","Еще фото")</f>
        <v>Еще фото</v>
      </c>
      <c r="F186" s="14"/>
      <c r="G186" s="24" t="s">
        <v>344</v>
      </c>
      <c r="H186" s="24" t="s">
        <v>27</v>
      </c>
      <c r="I186" s="24" t="s">
        <v>345</v>
      </c>
      <c r="J186" s="15" t="s">
        <v>28</v>
      </c>
      <c r="K186" s="16" t="s">
        <v>29</v>
      </c>
      <c r="L186" s="60"/>
      <c r="M186" s="15"/>
      <c r="N186" s="15" t="s">
        <v>37</v>
      </c>
      <c r="O186" s="15"/>
      <c r="P186" s="16" t="s">
        <v>351</v>
      </c>
      <c r="Q186" s="17">
        <v>7399</v>
      </c>
      <c r="R186" s="18">
        <v>50</v>
      </c>
      <c r="S186" s="19">
        <v>4254.4249999999993</v>
      </c>
      <c r="T186" s="20" t="s">
        <v>283</v>
      </c>
      <c r="U186" s="21" t="s">
        <v>288</v>
      </c>
      <c r="V186" s="22">
        <v>52</v>
      </c>
      <c r="W186" s="22">
        <v>3</v>
      </c>
      <c r="X186" s="23"/>
    </row>
    <row r="187" spans="1:24" s="1" customFormat="1" ht="32" customHeight="1" x14ac:dyDescent="0.3">
      <c r="A187" s="24" t="s">
        <v>23</v>
      </c>
      <c r="B187" s="24" t="s">
        <v>348</v>
      </c>
      <c r="C187" s="27" t="s">
        <v>349</v>
      </c>
      <c r="D187" s="59"/>
      <c r="E187" s="39" t="str">
        <f>HYPERLINK("https://www.google.ru/search?q=112378102&amp;newwindow=1&amp;tbm=isch","Еще фото")</f>
        <v>Еще фото</v>
      </c>
      <c r="F187" s="14"/>
      <c r="G187" s="24" t="s">
        <v>344</v>
      </c>
      <c r="H187" s="24" t="s">
        <v>27</v>
      </c>
      <c r="I187" s="24" t="s">
        <v>345</v>
      </c>
      <c r="J187" s="15" t="s">
        <v>28</v>
      </c>
      <c r="K187" s="16" t="s">
        <v>29</v>
      </c>
      <c r="L187" s="56"/>
      <c r="M187" s="15"/>
      <c r="N187" s="15" t="s">
        <v>37</v>
      </c>
      <c r="O187" s="15"/>
      <c r="P187" s="16" t="s">
        <v>351</v>
      </c>
      <c r="Q187" s="17">
        <v>7399</v>
      </c>
      <c r="R187" s="18">
        <v>50</v>
      </c>
      <c r="S187" s="19">
        <v>4254.4249999999993</v>
      </c>
      <c r="T187" s="20" t="s">
        <v>283</v>
      </c>
      <c r="U187" s="21" t="s">
        <v>352</v>
      </c>
      <c r="V187" s="25" t="s">
        <v>353</v>
      </c>
      <c r="W187" s="22">
        <v>1</v>
      </c>
      <c r="X187" s="23"/>
    </row>
    <row r="188" spans="1:24" s="1" customFormat="1" ht="108" customHeight="1" x14ac:dyDescent="0.3">
      <c r="A188" s="11" t="s">
        <v>23</v>
      </c>
      <c r="B188" s="11" t="s">
        <v>354</v>
      </c>
      <c r="C188" s="12" t="s">
        <v>355</v>
      </c>
      <c r="D188" s="13"/>
      <c r="E188" s="39" t="str">
        <f>HYPERLINK("https://www.google.ru/search?q=112357241&amp;newwindow=1&amp;tbm=isch","Еще фото")</f>
        <v>Еще фото</v>
      </c>
      <c r="F188" s="14"/>
      <c r="G188" s="11" t="s">
        <v>344</v>
      </c>
      <c r="H188" s="11" t="s">
        <v>27</v>
      </c>
      <c r="I188" s="15" t="s">
        <v>345</v>
      </c>
      <c r="J188" s="15" t="s">
        <v>28</v>
      </c>
      <c r="K188" s="16" t="s">
        <v>29</v>
      </c>
      <c r="L188" s="15" t="s">
        <v>356</v>
      </c>
      <c r="M188" s="15"/>
      <c r="N188" s="15" t="s">
        <v>37</v>
      </c>
      <c r="O188" s="15"/>
      <c r="P188" s="16" t="s">
        <v>50</v>
      </c>
      <c r="Q188" s="17">
        <v>6199</v>
      </c>
      <c r="R188" s="18">
        <v>48.38</v>
      </c>
      <c r="S188" s="19">
        <v>3679.9884999999995</v>
      </c>
      <c r="T188" s="20" t="s">
        <v>283</v>
      </c>
      <c r="U188" s="21" t="s">
        <v>285</v>
      </c>
      <c r="V188" s="25" t="s">
        <v>52</v>
      </c>
      <c r="W188" s="22">
        <v>1</v>
      </c>
      <c r="X188" s="23"/>
    </row>
    <row r="189" spans="1:24" s="1" customFormat="1" ht="21" customHeight="1" x14ac:dyDescent="0.3">
      <c r="A189" s="11" t="s">
        <v>23</v>
      </c>
      <c r="B189" s="11" t="s">
        <v>357</v>
      </c>
      <c r="C189" s="26" t="s">
        <v>358</v>
      </c>
      <c r="D189" s="57"/>
      <c r="E189" s="39" t="str">
        <f>HYPERLINK("https://www.google.ru/search?q=112377968&amp;newwindow=1&amp;tbm=isch","Еще фото")</f>
        <v>Еще фото</v>
      </c>
      <c r="F189" s="14"/>
      <c r="G189" s="11" t="s">
        <v>344</v>
      </c>
      <c r="H189" s="11" t="s">
        <v>27</v>
      </c>
      <c r="I189" s="15" t="s">
        <v>345</v>
      </c>
      <c r="J189" s="15" t="s">
        <v>28</v>
      </c>
      <c r="K189" s="16" t="s">
        <v>29</v>
      </c>
      <c r="L189" s="55" t="s">
        <v>359</v>
      </c>
      <c r="M189" s="15"/>
      <c r="N189" s="15" t="s">
        <v>112</v>
      </c>
      <c r="O189" s="15"/>
      <c r="P189" s="16" t="s">
        <v>50</v>
      </c>
      <c r="Q189" s="17">
        <v>6799</v>
      </c>
      <c r="R189" s="18">
        <v>47</v>
      </c>
      <c r="S189" s="19">
        <v>4143.9904999999999</v>
      </c>
      <c r="T189" s="20" t="s">
        <v>283</v>
      </c>
      <c r="U189" s="21" t="s">
        <v>286</v>
      </c>
      <c r="V189" s="22">
        <v>48</v>
      </c>
      <c r="W189" s="22">
        <v>1</v>
      </c>
      <c r="X189" s="23"/>
    </row>
    <row r="190" spans="1:24" s="1" customFormat="1" ht="21" customHeight="1" x14ac:dyDescent="0.3">
      <c r="A190" s="24" t="s">
        <v>23</v>
      </c>
      <c r="B190" s="24" t="s">
        <v>357</v>
      </c>
      <c r="C190" s="27" t="s">
        <v>358</v>
      </c>
      <c r="D190" s="58"/>
      <c r="E190" s="39" t="str">
        <f>HYPERLINK("https://www.google.ru/search?q=112377968&amp;newwindow=1&amp;tbm=isch","Еще фото")</f>
        <v>Еще фото</v>
      </c>
      <c r="F190" s="14"/>
      <c r="G190" s="24" t="s">
        <v>344</v>
      </c>
      <c r="H190" s="24" t="s">
        <v>27</v>
      </c>
      <c r="I190" s="24" t="s">
        <v>345</v>
      </c>
      <c r="J190" s="15" t="s">
        <v>28</v>
      </c>
      <c r="K190" s="16" t="s">
        <v>29</v>
      </c>
      <c r="L190" s="60"/>
      <c r="M190" s="15"/>
      <c r="N190" s="15" t="s">
        <v>112</v>
      </c>
      <c r="O190" s="15"/>
      <c r="P190" s="16" t="s">
        <v>50</v>
      </c>
      <c r="Q190" s="17">
        <v>6799</v>
      </c>
      <c r="R190" s="18">
        <v>47</v>
      </c>
      <c r="S190" s="19">
        <v>4143.9904999999999</v>
      </c>
      <c r="T190" s="20" t="s">
        <v>283</v>
      </c>
      <c r="U190" s="21" t="s">
        <v>287</v>
      </c>
      <c r="V190" s="22">
        <v>50</v>
      </c>
      <c r="W190" s="22">
        <v>1</v>
      </c>
      <c r="X190" s="23"/>
    </row>
    <row r="191" spans="1:24" s="1" customFormat="1" ht="21" customHeight="1" x14ac:dyDescent="0.3">
      <c r="A191" s="24" t="s">
        <v>23</v>
      </c>
      <c r="B191" s="24" t="s">
        <v>357</v>
      </c>
      <c r="C191" s="27" t="s">
        <v>358</v>
      </c>
      <c r="D191" s="58"/>
      <c r="E191" s="39" t="str">
        <f>HYPERLINK("https://www.google.ru/search?q=112377968&amp;newwindow=1&amp;tbm=isch","Еще фото")</f>
        <v>Еще фото</v>
      </c>
      <c r="F191" s="14"/>
      <c r="G191" s="24" t="s">
        <v>344</v>
      </c>
      <c r="H191" s="24" t="s">
        <v>27</v>
      </c>
      <c r="I191" s="24" t="s">
        <v>345</v>
      </c>
      <c r="J191" s="15" t="s">
        <v>28</v>
      </c>
      <c r="K191" s="16" t="s">
        <v>29</v>
      </c>
      <c r="L191" s="60"/>
      <c r="M191" s="15"/>
      <c r="N191" s="15" t="s">
        <v>112</v>
      </c>
      <c r="O191" s="15"/>
      <c r="P191" s="16" t="s">
        <v>50</v>
      </c>
      <c r="Q191" s="17">
        <v>6799</v>
      </c>
      <c r="R191" s="18">
        <v>47</v>
      </c>
      <c r="S191" s="19">
        <v>4143.9904999999999</v>
      </c>
      <c r="T191" s="20" t="s">
        <v>283</v>
      </c>
      <c r="U191" s="21" t="s">
        <v>288</v>
      </c>
      <c r="V191" s="22">
        <v>52</v>
      </c>
      <c r="W191" s="22">
        <v>1</v>
      </c>
      <c r="X191" s="23"/>
    </row>
    <row r="192" spans="1:24" s="1" customFormat="1" ht="21" customHeight="1" x14ac:dyDescent="0.3">
      <c r="A192" s="24" t="s">
        <v>23</v>
      </c>
      <c r="B192" s="24" t="s">
        <v>357</v>
      </c>
      <c r="C192" s="27" t="s">
        <v>358</v>
      </c>
      <c r="D192" s="58"/>
      <c r="E192" s="39" t="str">
        <f>HYPERLINK("https://www.google.ru/search?q=112377968&amp;newwindow=1&amp;tbm=isch","Еще фото")</f>
        <v>Еще фото</v>
      </c>
      <c r="F192" s="14"/>
      <c r="G192" s="24" t="s">
        <v>344</v>
      </c>
      <c r="H192" s="24" t="s">
        <v>27</v>
      </c>
      <c r="I192" s="24" t="s">
        <v>345</v>
      </c>
      <c r="J192" s="15" t="s">
        <v>28</v>
      </c>
      <c r="K192" s="16" t="s">
        <v>29</v>
      </c>
      <c r="L192" s="60"/>
      <c r="M192" s="15"/>
      <c r="N192" s="15" t="s">
        <v>112</v>
      </c>
      <c r="O192" s="15"/>
      <c r="P192" s="16" t="s">
        <v>50</v>
      </c>
      <c r="Q192" s="17">
        <v>6799</v>
      </c>
      <c r="R192" s="18">
        <v>47</v>
      </c>
      <c r="S192" s="19">
        <v>4143.9904999999999</v>
      </c>
      <c r="T192" s="20" t="s">
        <v>283</v>
      </c>
      <c r="U192" s="21" t="s">
        <v>352</v>
      </c>
      <c r="V192" s="25" t="s">
        <v>353</v>
      </c>
      <c r="W192" s="22">
        <v>1</v>
      </c>
      <c r="X192" s="23"/>
    </row>
    <row r="193" spans="1:24" s="1" customFormat="1" ht="32" customHeight="1" x14ac:dyDescent="0.3">
      <c r="A193" s="24" t="s">
        <v>23</v>
      </c>
      <c r="B193" s="24" t="s">
        <v>357</v>
      </c>
      <c r="C193" s="27" t="s">
        <v>358</v>
      </c>
      <c r="D193" s="59"/>
      <c r="E193" s="39" t="str">
        <f>HYPERLINK("https://www.google.ru/search?q=112377968&amp;newwindow=1&amp;tbm=isch","Еще фото")</f>
        <v>Еще фото</v>
      </c>
      <c r="F193" s="14"/>
      <c r="G193" s="24" t="s">
        <v>344</v>
      </c>
      <c r="H193" s="24" t="s">
        <v>27</v>
      </c>
      <c r="I193" s="24" t="s">
        <v>345</v>
      </c>
      <c r="J193" s="15" t="s">
        <v>28</v>
      </c>
      <c r="K193" s="16" t="s">
        <v>29</v>
      </c>
      <c r="L193" s="56"/>
      <c r="M193" s="15"/>
      <c r="N193" s="15" t="s">
        <v>112</v>
      </c>
      <c r="O193" s="15"/>
      <c r="P193" s="16" t="s">
        <v>50</v>
      </c>
      <c r="Q193" s="17">
        <v>6799</v>
      </c>
      <c r="R193" s="18">
        <v>47</v>
      </c>
      <c r="S193" s="19">
        <v>4143.9904999999999</v>
      </c>
      <c r="T193" s="20" t="s">
        <v>283</v>
      </c>
      <c r="U193" s="21" t="s">
        <v>360</v>
      </c>
      <c r="V193" s="22">
        <v>58</v>
      </c>
      <c r="W193" s="22">
        <v>1</v>
      </c>
      <c r="X193" s="23"/>
    </row>
    <row r="194" spans="1:24" s="1" customFormat="1" ht="35" customHeight="1" x14ac:dyDescent="0.3">
      <c r="A194" s="11" t="s">
        <v>23</v>
      </c>
      <c r="B194" s="11" t="s">
        <v>361</v>
      </c>
      <c r="C194" s="12" t="s">
        <v>362</v>
      </c>
      <c r="D194" s="57"/>
      <c r="E194" s="39" t="str">
        <f>HYPERLINK("https://www.google.ru/search?q=112378039&amp;newwindow=1&amp;tbm=isch","Еще фото")</f>
        <v>Еще фото</v>
      </c>
      <c r="F194" s="14"/>
      <c r="G194" s="11" t="s">
        <v>344</v>
      </c>
      <c r="H194" s="11" t="s">
        <v>27</v>
      </c>
      <c r="I194" s="15" t="s">
        <v>345</v>
      </c>
      <c r="J194" s="15" t="s">
        <v>28</v>
      </c>
      <c r="K194" s="16" t="s">
        <v>29</v>
      </c>
      <c r="L194" s="55"/>
      <c r="M194" s="15"/>
      <c r="N194" s="15" t="s">
        <v>76</v>
      </c>
      <c r="O194" s="15"/>
      <c r="P194" s="16" t="s">
        <v>363</v>
      </c>
      <c r="Q194" s="17">
        <v>6799</v>
      </c>
      <c r="R194" s="18">
        <v>47</v>
      </c>
      <c r="S194" s="19">
        <v>4143.9904999999999</v>
      </c>
      <c r="T194" s="20" t="s">
        <v>283</v>
      </c>
      <c r="U194" s="21" t="s">
        <v>287</v>
      </c>
      <c r="V194" s="22">
        <v>50</v>
      </c>
      <c r="W194" s="22">
        <v>1</v>
      </c>
      <c r="X194" s="23"/>
    </row>
    <row r="195" spans="1:24" s="1" customFormat="1" ht="35" customHeight="1" x14ac:dyDescent="0.3">
      <c r="A195" s="24" t="s">
        <v>23</v>
      </c>
      <c r="B195" s="24" t="s">
        <v>361</v>
      </c>
      <c r="C195" s="12" t="s">
        <v>362</v>
      </c>
      <c r="D195" s="58"/>
      <c r="E195" s="39" t="str">
        <f>HYPERLINK("https://www.google.ru/search?q=112378039&amp;newwindow=1&amp;tbm=isch","Еще фото")</f>
        <v>Еще фото</v>
      </c>
      <c r="F195" s="14"/>
      <c r="G195" s="24" t="s">
        <v>344</v>
      </c>
      <c r="H195" s="24" t="s">
        <v>27</v>
      </c>
      <c r="I195" s="24" t="s">
        <v>345</v>
      </c>
      <c r="J195" s="15" t="s">
        <v>28</v>
      </c>
      <c r="K195" s="16" t="s">
        <v>29</v>
      </c>
      <c r="L195" s="60"/>
      <c r="M195" s="15"/>
      <c r="N195" s="15" t="s">
        <v>76</v>
      </c>
      <c r="O195" s="15"/>
      <c r="P195" s="16" t="s">
        <v>363</v>
      </c>
      <c r="Q195" s="17">
        <v>6799</v>
      </c>
      <c r="R195" s="18">
        <v>47</v>
      </c>
      <c r="S195" s="19">
        <v>4143.9904999999999</v>
      </c>
      <c r="T195" s="20" t="s">
        <v>283</v>
      </c>
      <c r="U195" s="21" t="s">
        <v>288</v>
      </c>
      <c r="V195" s="22">
        <v>52</v>
      </c>
      <c r="W195" s="22">
        <v>1</v>
      </c>
      <c r="X195" s="23"/>
    </row>
    <row r="196" spans="1:24" s="1" customFormat="1" ht="37.049999999999997" customHeight="1" x14ac:dyDescent="0.3">
      <c r="A196" s="24" t="s">
        <v>23</v>
      </c>
      <c r="B196" s="24" t="s">
        <v>361</v>
      </c>
      <c r="C196" s="12" t="s">
        <v>362</v>
      </c>
      <c r="D196" s="59"/>
      <c r="E196" s="39" t="str">
        <f>HYPERLINK("https://www.google.ru/search?q=112378039&amp;newwindow=1&amp;tbm=isch","Еще фото")</f>
        <v>Еще фото</v>
      </c>
      <c r="F196" s="14"/>
      <c r="G196" s="24" t="s">
        <v>344</v>
      </c>
      <c r="H196" s="24" t="s">
        <v>27</v>
      </c>
      <c r="I196" s="24" t="s">
        <v>345</v>
      </c>
      <c r="J196" s="15" t="s">
        <v>28</v>
      </c>
      <c r="K196" s="16" t="s">
        <v>29</v>
      </c>
      <c r="L196" s="56"/>
      <c r="M196" s="15"/>
      <c r="N196" s="15" t="s">
        <v>76</v>
      </c>
      <c r="O196" s="15"/>
      <c r="P196" s="16" t="s">
        <v>363</v>
      </c>
      <c r="Q196" s="17">
        <v>6799</v>
      </c>
      <c r="R196" s="18">
        <v>47</v>
      </c>
      <c r="S196" s="19">
        <v>4143.9904999999999</v>
      </c>
      <c r="T196" s="20" t="s">
        <v>283</v>
      </c>
      <c r="U196" s="21" t="s">
        <v>352</v>
      </c>
      <c r="V196" s="25" t="s">
        <v>353</v>
      </c>
      <c r="W196" s="22">
        <v>1</v>
      </c>
      <c r="X196" s="23"/>
    </row>
    <row r="197" spans="1:24" s="1" customFormat="1" ht="35" customHeight="1" x14ac:dyDescent="0.3">
      <c r="A197" s="11" t="s">
        <v>23</v>
      </c>
      <c r="B197" s="11" t="s">
        <v>364</v>
      </c>
      <c r="C197" s="12" t="s">
        <v>365</v>
      </c>
      <c r="D197" s="57"/>
      <c r="E197" s="39" t="str">
        <f>HYPERLINK("https://www.google.ru/search?q=112378044&amp;newwindow=1&amp;tbm=isch","Еще фото")</f>
        <v>Еще фото</v>
      </c>
      <c r="F197" s="14"/>
      <c r="G197" s="11" t="s">
        <v>344</v>
      </c>
      <c r="H197" s="11" t="s">
        <v>27</v>
      </c>
      <c r="I197" s="15" t="s">
        <v>345</v>
      </c>
      <c r="J197" s="15" t="s">
        <v>28</v>
      </c>
      <c r="K197" s="16" t="s">
        <v>29</v>
      </c>
      <c r="L197" s="55"/>
      <c r="M197" s="15"/>
      <c r="N197" s="15" t="s">
        <v>37</v>
      </c>
      <c r="O197" s="15"/>
      <c r="P197" s="16" t="s">
        <v>363</v>
      </c>
      <c r="Q197" s="17">
        <v>6199</v>
      </c>
      <c r="R197" s="18">
        <v>47</v>
      </c>
      <c r="S197" s="19">
        <v>3778.2904999999996</v>
      </c>
      <c r="T197" s="20" t="s">
        <v>283</v>
      </c>
      <c r="U197" s="21" t="s">
        <v>286</v>
      </c>
      <c r="V197" s="22">
        <v>48</v>
      </c>
      <c r="W197" s="22">
        <v>1</v>
      </c>
      <c r="X197" s="23"/>
    </row>
    <row r="198" spans="1:24" s="1" customFormat="1" ht="35" customHeight="1" x14ac:dyDescent="0.3">
      <c r="A198" s="24" t="s">
        <v>23</v>
      </c>
      <c r="B198" s="24" t="s">
        <v>364</v>
      </c>
      <c r="C198" s="12" t="s">
        <v>365</v>
      </c>
      <c r="D198" s="58"/>
      <c r="E198" s="39" t="str">
        <f>HYPERLINK("https://www.google.ru/search?q=112378044&amp;newwindow=1&amp;tbm=isch","Еще фото")</f>
        <v>Еще фото</v>
      </c>
      <c r="F198" s="14"/>
      <c r="G198" s="24" t="s">
        <v>344</v>
      </c>
      <c r="H198" s="24" t="s">
        <v>27</v>
      </c>
      <c r="I198" s="24" t="s">
        <v>345</v>
      </c>
      <c r="J198" s="15" t="s">
        <v>28</v>
      </c>
      <c r="K198" s="16" t="s">
        <v>29</v>
      </c>
      <c r="L198" s="60"/>
      <c r="M198" s="15"/>
      <c r="N198" s="15" t="s">
        <v>37</v>
      </c>
      <c r="O198" s="15"/>
      <c r="P198" s="16" t="s">
        <v>363</v>
      </c>
      <c r="Q198" s="17">
        <v>6199</v>
      </c>
      <c r="R198" s="18">
        <v>47</v>
      </c>
      <c r="S198" s="19">
        <v>3778.2904999999996</v>
      </c>
      <c r="T198" s="20" t="s">
        <v>283</v>
      </c>
      <c r="U198" s="21" t="s">
        <v>287</v>
      </c>
      <c r="V198" s="22">
        <v>50</v>
      </c>
      <c r="W198" s="22">
        <v>1</v>
      </c>
      <c r="X198" s="23"/>
    </row>
    <row r="199" spans="1:24" s="1" customFormat="1" ht="37.049999999999997" customHeight="1" x14ac:dyDescent="0.3">
      <c r="A199" s="24" t="s">
        <v>23</v>
      </c>
      <c r="B199" s="24" t="s">
        <v>364</v>
      </c>
      <c r="C199" s="12" t="s">
        <v>365</v>
      </c>
      <c r="D199" s="59"/>
      <c r="E199" s="39" t="str">
        <f>HYPERLINK("https://www.google.ru/search?q=112378044&amp;newwindow=1&amp;tbm=isch","Еще фото")</f>
        <v>Еще фото</v>
      </c>
      <c r="F199" s="14"/>
      <c r="G199" s="24" t="s">
        <v>344</v>
      </c>
      <c r="H199" s="24" t="s">
        <v>27</v>
      </c>
      <c r="I199" s="24" t="s">
        <v>345</v>
      </c>
      <c r="J199" s="15" t="s">
        <v>28</v>
      </c>
      <c r="K199" s="16" t="s">
        <v>29</v>
      </c>
      <c r="L199" s="56"/>
      <c r="M199" s="15"/>
      <c r="N199" s="15" t="s">
        <v>37</v>
      </c>
      <c r="O199" s="15"/>
      <c r="P199" s="16" t="s">
        <v>363</v>
      </c>
      <c r="Q199" s="17">
        <v>6199</v>
      </c>
      <c r="R199" s="18">
        <v>47</v>
      </c>
      <c r="S199" s="19">
        <v>3778.2904999999996</v>
      </c>
      <c r="T199" s="20" t="s">
        <v>283</v>
      </c>
      <c r="U199" s="21" t="s">
        <v>352</v>
      </c>
      <c r="V199" s="25" t="s">
        <v>353</v>
      </c>
      <c r="W199" s="22">
        <v>1</v>
      </c>
      <c r="X199" s="23"/>
    </row>
    <row r="200" spans="1:24" s="1" customFormat="1" ht="35" customHeight="1" x14ac:dyDescent="0.3">
      <c r="A200" s="11" t="s">
        <v>23</v>
      </c>
      <c r="B200" s="11" t="s">
        <v>366</v>
      </c>
      <c r="C200" s="12" t="s">
        <v>367</v>
      </c>
      <c r="D200" s="57"/>
      <c r="E200" s="39" t="str">
        <f>HYPERLINK("https://www.google.ru/search?q=112378046&amp;newwindow=1&amp;tbm=isch","Еще фото")</f>
        <v>Еще фото</v>
      </c>
      <c r="F200" s="14" t="s">
        <v>102</v>
      </c>
      <c r="G200" s="11" t="s">
        <v>344</v>
      </c>
      <c r="H200" s="11" t="s">
        <v>27</v>
      </c>
      <c r="I200" s="15" t="s">
        <v>345</v>
      </c>
      <c r="J200" s="15" t="s">
        <v>28</v>
      </c>
      <c r="K200" s="16" t="s">
        <v>29</v>
      </c>
      <c r="L200" s="55"/>
      <c r="M200" s="15"/>
      <c r="N200" s="15" t="s">
        <v>76</v>
      </c>
      <c r="O200" s="15"/>
      <c r="P200" s="16" t="s">
        <v>363</v>
      </c>
      <c r="Q200" s="17">
        <v>6199</v>
      </c>
      <c r="R200" s="18">
        <v>47</v>
      </c>
      <c r="S200" s="19">
        <v>3778.2904999999996</v>
      </c>
      <c r="T200" s="20" t="s">
        <v>283</v>
      </c>
      <c r="U200" s="21" t="s">
        <v>286</v>
      </c>
      <c r="V200" s="22">
        <v>48</v>
      </c>
      <c r="W200" s="22">
        <v>1</v>
      </c>
      <c r="X200" s="23"/>
    </row>
    <row r="201" spans="1:24" s="1" customFormat="1" ht="35" customHeight="1" x14ac:dyDescent="0.3">
      <c r="A201" s="24" t="s">
        <v>23</v>
      </c>
      <c r="B201" s="24" t="s">
        <v>366</v>
      </c>
      <c r="C201" s="12" t="s">
        <v>367</v>
      </c>
      <c r="D201" s="58"/>
      <c r="E201" s="39" t="str">
        <f>HYPERLINK("https://www.google.ru/search?q=112378046&amp;newwindow=1&amp;tbm=isch","Еще фото")</f>
        <v>Еще фото</v>
      </c>
      <c r="F201" s="14" t="s">
        <v>102</v>
      </c>
      <c r="G201" s="24" t="s">
        <v>344</v>
      </c>
      <c r="H201" s="24" t="s">
        <v>27</v>
      </c>
      <c r="I201" s="24" t="s">
        <v>345</v>
      </c>
      <c r="J201" s="15" t="s">
        <v>28</v>
      </c>
      <c r="K201" s="16" t="s">
        <v>29</v>
      </c>
      <c r="L201" s="60"/>
      <c r="M201" s="15"/>
      <c r="N201" s="15" t="s">
        <v>76</v>
      </c>
      <c r="O201" s="15"/>
      <c r="P201" s="16" t="s">
        <v>363</v>
      </c>
      <c r="Q201" s="17">
        <v>6199</v>
      </c>
      <c r="R201" s="18">
        <v>47</v>
      </c>
      <c r="S201" s="19">
        <v>3778.2904999999996</v>
      </c>
      <c r="T201" s="20" t="s">
        <v>283</v>
      </c>
      <c r="U201" s="21" t="s">
        <v>287</v>
      </c>
      <c r="V201" s="22">
        <v>50</v>
      </c>
      <c r="W201" s="22">
        <v>1</v>
      </c>
      <c r="X201" s="23"/>
    </row>
    <row r="202" spans="1:24" s="1" customFormat="1" ht="37.049999999999997" customHeight="1" x14ac:dyDescent="0.3">
      <c r="A202" s="24" t="s">
        <v>23</v>
      </c>
      <c r="B202" s="24" t="s">
        <v>366</v>
      </c>
      <c r="C202" s="12" t="s">
        <v>367</v>
      </c>
      <c r="D202" s="59"/>
      <c r="E202" s="39" t="str">
        <f>HYPERLINK("https://www.google.ru/search?q=112378046&amp;newwindow=1&amp;tbm=isch","Еще фото")</f>
        <v>Еще фото</v>
      </c>
      <c r="F202" s="14" t="s">
        <v>102</v>
      </c>
      <c r="G202" s="24" t="s">
        <v>344</v>
      </c>
      <c r="H202" s="24" t="s">
        <v>27</v>
      </c>
      <c r="I202" s="24" t="s">
        <v>345</v>
      </c>
      <c r="J202" s="15" t="s">
        <v>28</v>
      </c>
      <c r="K202" s="16" t="s">
        <v>29</v>
      </c>
      <c r="L202" s="56"/>
      <c r="M202" s="15"/>
      <c r="N202" s="15" t="s">
        <v>76</v>
      </c>
      <c r="O202" s="15"/>
      <c r="P202" s="16" t="s">
        <v>363</v>
      </c>
      <c r="Q202" s="17">
        <v>6199</v>
      </c>
      <c r="R202" s="18">
        <v>47</v>
      </c>
      <c r="S202" s="19">
        <v>3778.2904999999996</v>
      </c>
      <c r="T202" s="20" t="s">
        <v>283</v>
      </c>
      <c r="U202" s="21" t="s">
        <v>288</v>
      </c>
      <c r="V202" s="22">
        <v>52</v>
      </c>
      <c r="W202" s="22">
        <v>1</v>
      </c>
      <c r="X202" s="23"/>
    </row>
    <row r="203" spans="1:24" s="1" customFormat="1" ht="52.05" customHeight="1" x14ac:dyDescent="0.3">
      <c r="A203" s="11" t="s">
        <v>23</v>
      </c>
      <c r="B203" s="11" t="s">
        <v>368</v>
      </c>
      <c r="C203" s="12" t="s">
        <v>369</v>
      </c>
      <c r="D203" s="53"/>
      <c r="E203" s="39" t="str">
        <f>HYPERLINK("https://www.google.ru/search?q=112378047&amp;newwindow=1&amp;tbm=isch","Еще фото")</f>
        <v>Еще фото</v>
      </c>
      <c r="F203" s="14"/>
      <c r="G203" s="11" t="s">
        <v>344</v>
      </c>
      <c r="H203" s="11" t="s">
        <v>27</v>
      </c>
      <c r="I203" s="15" t="s">
        <v>345</v>
      </c>
      <c r="J203" s="15" t="s">
        <v>28</v>
      </c>
      <c r="K203" s="16" t="s">
        <v>29</v>
      </c>
      <c r="L203" s="55"/>
      <c r="M203" s="15"/>
      <c r="N203" s="15" t="s">
        <v>281</v>
      </c>
      <c r="O203" s="15"/>
      <c r="P203" s="16" t="s">
        <v>363</v>
      </c>
      <c r="Q203" s="17">
        <v>6199</v>
      </c>
      <c r="R203" s="18">
        <v>47</v>
      </c>
      <c r="S203" s="19">
        <v>3778.2904999999996</v>
      </c>
      <c r="T203" s="20" t="s">
        <v>283</v>
      </c>
      <c r="U203" s="21" t="s">
        <v>286</v>
      </c>
      <c r="V203" s="22">
        <v>48</v>
      </c>
      <c r="W203" s="22">
        <v>1</v>
      </c>
      <c r="X203" s="23"/>
    </row>
    <row r="204" spans="1:24" s="1" customFormat="1" ht="61.05" customHeight="1" x14ac:dyDescent="0.3">
      <c r="A204" s="24" t="s">
        <v>23</v>
      </c>
      <c r="B204" s="24" t="s">
        <v>368</v>
      </c>
      <c r="C204" s="12" t="s">
        <v>369</v>
      </c>
      <c r="D204" s="54"/>
      <c r="E204" s="39" t="str">
        <f>HYPERLINK("https://www.google.ru/search?q=112378047&amp;newwindow=1&amp;tbm=isch","Еще фото")</f>
        <v>Еще фото</v>
      </c>
      <c r="F204" s="14"/>
      <c r="G204" s="24" t="s">
        <v>344</v>
      </c>
      <c r="H204" s="24" t="s">
        <v>27</v>
      </c>
      <c r="I204" s="24" t="s">
        <v>345</v>
      </c>
      <c r="J204" s="15" t="s">
        <v>28</v>
      </c>
      <c r="K204" s="16" t="s">
        <v>29</v>
      </c>
      <c r="L204" s="56"/>
      <c r="M204" s="15"/>
      <c r="N204" s="15" t="s">
        <v>281</v>
      </c>
      <c r="O204" s="15"/>
      <c r="P204" s="16" t="s">
        <v>363</v>
      </c>
      <c r="Q204" s="17">
        <v>6199</v>
      </c>
      <c r="R204" s="18">
        <v>47</v>
      </c>
      <c r="S204" s="19">
        <v>3778.2904999999996</v>
      </c>
      <c r="T204" s="20" t="s">
        <v>283</v>
      </c>
      <c r="U204" s="21" t="s">
        <v>287</v>
      </c>
      <c r="V204" s="22">
        <v>50</v>
      </c>
      <c r="W204" s="22">
        <v>1</v>
      </c>
      <c r="X204" s="23"/>
    </row>
    <row r="205" spans="1:24" s="1" customFormat="1" ht="26" customHeight="1" x14ac:dyDescent="0.3">
      <c r="A205" s="11" t="s">
        <v>23</v>
      </c>
      <c r="B205" s="11" t="s">
        <v>370</v>
      </c>
      <c r="C205" s="12" t="s">
        <v>371</v>
      </c>
      <c r="D205" s="57"/>
      <c r="E205" s="39" t="str">
        <f>HYPERLINK("https://www.google.ru/search?q=112378112&amp;newwindow=1&amp;tbm=isch","Еще фото")</f>
        <v>Еще фото</v>
      </c>
      <c r="F205" s="14"/>
      <c r="G205" s="11" t="s">
        <v>344</v>
      </c>
      <c r="H205" s="11" t="s">
        <v>27</v>
      </c>
      <c r="I205" s="15" t="s">
        <v>345</v>
      </c>
      <c r="J205" s="15" t="s">
        <v>28</v>
      </c>
      <c r="K205" s="16" t="s">
        <v>62</v>
      </c>
      <c r="L205" s="55" t="s">
        <v>372</v>
      </c>
      <c r="M205" s="15"/>
      <c r="N205" s="15" t="s">
        <v>373</v>
      </c>
      <c r="O205" s="15"/>
      <c r="P205" s="16" t="s">
        <v>50</v>
      </c>
      <c r="Q205" s="17">
        <v>7399</v>
      </c>
      <c r="R205" s="18">
        <v>47</v>
      </c>
      <c r="S205" s="19">
        <v>4509.6904999999997</v>
      </c>
      <c r="T205" s="20" t="s">
        <v>283</v>
      </c>
      <c r="U205" s="21" t="s">
        <v>284</v>
      </c>
      <c r="V205" s="22">
        <v>40</v>
      </c>
      <c r="W205" s="22">
        <v>1</v>
      </c>
      <c r="X205" s="23"/>
    </row>
    <row r="206" spans="1:24" s="1" customFormat="1" ht="26" customHeight="1" x14ac:dyDescent="0.3">
      <c r="A206" s="24" t="s">
        <v>23</v>
      </c>
      <c r="B206" s="24" t="s">
        <v>370</v>
      </c>
      <c r="C206" s="12" t="s">
        <v>371</v>
      </c>
      <c r="D206" s="58"/>
      <c r="E206" s="39" t="str">
        <f>HYPERLINK("https://www.google.ru/search?q=112378112&amp;newwindow=1&amp;tbm=isch","Еще фото")</f>
        <v>Еще фото</v>
      </c>
      <c r="F206" s="14"/>
      <c r="G206" s="24" t="s">
        <v>344</v>
      </c>
      <c r="H206" s="24" t="s">
        <v>27</v>
      </c>
      <c r="I206" s="24" t="s">
        <v>345</v>
      </c>
      <c r="J206" s="15" t="s">
        <v>28</v>
      </c>
      <c r="K206" s="16" t="s">
        <v>62</v>
      </c>
      <c r="L206" s="60"/>
      <c r="M206" s="15"/>
      <c r="N206" s="15" t="s">
        <v>373</v>
      </c>
      <c r="O206" s="15"/>
      <c r="P206" s="16" t="s">
        <v>50</v>
      </c>
      <c r="Q206" s="17">
        <v>7399</v>
      </c>
      <c r="R206" s="18">
        <v>47</v>
      </c>
      <c r="S206" s="19">
        <v>4509.6904999999997</v>
      </c>
      <c r="T206" s="20" t="s">
        <v>283</v>
      </c>
      <c r="U206" s="21" t="s">
        <v>285</v>
      </c>
      <c r="V206" s="22">
        <v>42</v>
      </c>
      <c r="W206" s="22">
        <v>1</v>
      </c>
      <c r="X206" s="23"/>
    </row>
    <row r="207" spans="1:24" s="1" customFormat="1" ht="26" customHeight="1" x14ac:dyDescent="0.3">
      <c r="A207" s="24" t="s">
        <v>23</v>
      </c>
      <c r="B207" s="24" t="s">
        <v>370</v>
      </c>
      <c r="C207" s="12" t="s">
        <v>371</v>
      </c>
      <c r="D207" s="58"/>
      <c r="E207" s="39" t="str">
        <f>HYPERLINK("https://www.google.ru/search?q=112378112&amp;newwindow=1&amp;tbm=isch","Еще фото")</f>
        <v>Еще фото</v>
      </c>
      <c r="F207" s="14"/>
      <c r="G207" s="24" t="s">
        <v>344</v>
      </c>
      <c r="H207" s="24" t="s">
        <v>27</v>
      </c>
      <c r="I207" s="24" t="s">
        <v>345</v>
      </c>
      <c r="J207" s="15" t="s">
        <v>28</v>
      </c>
      <c r="K207" s="16" t="s">
        <v>62</v>
      </c>
      <c r="L207" s="60"/>
      <c r="M207" s="15"/>
      <c r="N207" s="15" t="s">
        <v>373</v>
      </c>
      <c r="O207" s="15"/>
      <c r="P207" s="16" t="s">
        <v>50</v>
      </c>
      <c r="Q207" s="17">
        <v>7399</v>
      </c>
      <c r="R207" s="18">
        <v>47</v>
      </c>
      <c r="S207" s="19">
        <v>4509.6904999999997</v>
      </c>
      <c r="T207" s="20" t="s">
        <v>283</v>
      </c>
      <c r="U207" s="21" t="s">
        <v>286</v>
      </c>
      <c r="V207" s="22">
        <v>44</v>
      </c>
      <c r="W207" s="22">
        <v>1</v>
      </c>
      <c r="X207" s="23"/>
    </row>
    <row r="208" spans="1:24" s="1" customFormat="1" ht="26" customHeight="1" x14ac:dyDescent="0.3">
      <c r="A208" s="24" t="s">
        <v>23</v>
      </c>
      <c r="B208" s="24" t="s">
        <v>370</v>
      </c>
      <c r="C208" s="12" t="s">
        <v>371</v>
      </c>
      <c r="D208" s="59"/>
      <c r="E208" s="39" t="str">
        <f>HYPERLINK("https://www.google.ru/search?q=112378112&amp;newwindow=1&amp;tbm=isch","Еще фото")</f>
        <v>Еще фото</v>
      </c>
      <c r="F208" s="14"/>
      <c r="G208" s="24" t="s">
        <v>344</v>
      </c>
      <c r="H208" s="24" t="s">
        <v>27</v>
      </c>
      <c r="I208" s="24" t="s">
        <v>345</v>
      </c>
      <c r="J208" s="15" t="s">
        <v>28</v>
      </c>
      <c r="K208" s="16" t="s">
        <v>62</v>
      </c>
      <c r="L208" s="56"/>
      <c r="M208" s="15"/>
      <c r="N208" s="15" t="s">
        <v>373</v>
      </c>
      <c r="O208" s="15"/>
      <c r="P208" s="16" t="s">
        <v>50</v>
      </c>
      <c r="Q208" s="17">
        <v>7399</v>
      </c>
      <c r="R208" s="18">
        <v>47</v>
      </c>
      <c r="S208" s="19">
        <v>4509.6904999999997</v>
      </c>
      <c r="T208" s="20" t="s">
        <v>283</v>
      </c>
      <c r="U208" s="21" t="s">
        <v>287</v>
      </c>
      <c r="V208" s="22">
        <v>46</v>
      </c>
      <c r="W208" s="22">
        <v>1</v>
      </c>
      <c r="X208" s="23"/>
    </row>
    <row r="209" spans="1:24" s="1" customFormat="1" ht="35" customHeight="1" x14ac:dyDescent="0.3">
      <c r="A209" s="11" t="s">
        <v>23</v>
      </c>
      <c r="B209" s="11" t="s">
        <v>374</v>
      </c>
      <c r="C209" s="12" t="s">
        <v>375</v>
      </c>
      <c r="D209" s="57"/>
      <c r="E209" s="39" t="str">
        <f>HYPERLINK("https://www.google.ru/search?q=112378123&amp;newwindow=1&amp;tbm=isch","Еще фото")</f>
        <v>Еще фото</v>
      </c>
      <c r="F209" s="14"/>
      <c r="G209" s="11" t="s">
        <v>344</v>
      </c>
      <c r="H209" s="11" t="s">
        <v>27</v>
      </c>
      <c r="I209" s="15" t="s">
        <v>345</v>
      </c>
      <c r="J209" s="15" t="s">
        <v>28</v>
      </c>
      <c r="K209" s="16" t="s">
        <v>29</v>
      </c>
      <c r="L209" s="55" t="s">
        <v>249</v>
      </c>
      <c r="M209" s="15"/>
      <c r="N209" s="15" t="s">
        <v>37</v>
      </c>
      <c r="O209" s="15"/>
      <c r="P209" s="16" t="s">
        <v>50</v>
      </c>
      <c r="Q209" s="17">
        <v>8999</v>
      </c>
      <c r="R209" s="18">
        <v>47</v>
      </c>
      <c r="S209" s="19">
        <v>5484.8904999999995</v>
      </c>
      <c r="T209" s="20" t="s">
        <v>283</v>
      </c>
      <c r="U209" s="21" t="s">
        <v>285</v>
      </c>
      <c r="V209" s="25" t="s">
        <v>52</v>
      </c>
      <c r="W209" s="22">
        <v>1</v>
      </c>
      <c r="X209" s="23"/>
    </row>
    <row r="210" spans="1:24" s="1" customFormat="1" ht="35" customHeight="1" x14ac:dyDescent="0.3">
      <c r="A210" s="24" t="s">
        <v>23</v>
      </c>
      <c r="B210" s="24" t="s">
        <v>374</v>
      </c>
      <c r="C210" s="12" t="s">
        <v>375</v>
      </c>
      <c r="D210" s="58"/>
      <c r="E210" s="39" t="str">
        <f>HYPERLINK("https://www.google.ru/search?q=112378123&amp;newwindow=1&amp;tbm=isch","Еще фото")</f>
        <v>Еще фото</v>
      </c>
      <c r="F210" s="14"/>
      <c r="G210" s="24" t="s">
        <v>344</v>
      </c>
      <c r="H210" s="24" t="s">
        <v>27</v>
      </c>
      <c r="I210" s="24" t="s">
        <v>345</v>
      </c>
      <c r="J210" s="15" t="s">
        <v>28</v>
      </c>
      <c r="K210" s="16" t="s">
        <v>29</v>
      </c>
      <c r="L210" s="60"/>
      <c r="M210" s="15"/>
      <c r="N210" s="15" t="s">
        <v>37</v>
      </c>
      <c r="O210" s="15"/>
      <c r="P210" s="16" t="s">
        <v>50</v>
      </c>
      <c r="Q210" s="17">
        <v>8999</v>
      </c>
      <c r="R210" s="18">
        <v>47</v>
      </c>
      <c r="S210" s="19">
        <v>5484.8904999999995</v>
      </c>
      <c r="T210" s="20" t="s">
        <v>283</v>
      </c>
      <c r="U210" s="21" t="s">
        <v>286</v>
      </c>
      <c r="V210" s="22">
        <v>48</v>
      </c>
      <c r="W210" s="22">
        <v>1</v>
      </c>
      <c r="X210" s="23"/>
    </row>
    <row r="211" spans="1:24" s="1" customFormat="1" ht="37.049999999999997" customHeight="1" x14ac:dyDescent="0.3">
      <c r="A211" s="24" t="s">
        <v>23</v>
      </c>
      <c r="B211" s="24" t="s">
        <v>374</v>
      </c>
      <c r="C211" s="12" t="s">
        <v>375</v>
      </c>
      <c r="D211" s="59"/>
      <c r="E211" s="39" t="str">
        <f>HYPERLINK("https://www.google.ru/search?q=112378123&amp;newwindow=1&amp;tbm=isch","Еще фото")</f>
        <v>Еще фото</v>
      </c>
      <c r="F211" s="14"/>
      <c r="G211" s="24" t="s">
        <v>344</v>
      </c>
      <c r="H211" s="24" t="s">
        <v>27</v>
      </c>
      <c r="I211" s="24" t="s">
        <v>345</v>
      </c>
      <c r="J211" s="15" t="s">
        <v>28</v>
      </c>
      <c r="K211" s="16" t="s">
        <v>29</v>
      </c>
      <c r="L211" s="56"/>
      <c r="M211" s="15"/>
      <c r="N211" s="15" t="s">
        <v>37</v>
      </c>
      <c r="O211" s="15"/>
      <c r="P211" s="16" t="s">
        <v>50</v>
      </c>
      <c r="Q211" s="17">
        <v>8999</v>
      </c>
      <c r="R211" s="18">
        <v>47</v>
      </c>
      <c r="S211" s="19">
        <v>5484.8904999999995</v>
      </c>
      <c r="T211" s="20" t="s">
        <v>283</v>
      </c>
      <c r="U211" s="21" t="s">
        <v>287</v>
      </c>
      <c r="V211" s="22">
        <v>50</v>
      </c>
      <c r="W211" s="22">
        <v>1</v>
      </c>
      <c r="X211" s="23"/>
    </row>
    <row r="212" spans="1:24" s="1" customFormat="1" ht="26" customHeight="1" x14ac:dyDescent="0.3">
      <c r="A212" s="11" t="s">
        <v>23</v>
      </c>
      <c r="B212" s="11" t="s">
        <v>376</v>
      </c>
      <c r="C212" s="12" t="s">
        <v>377</v>
      </c>
      <c r="D212" s="57"/>
      <c r="E212" s="39" t="str">
        <f>HYPERLINK("https://www.google.ru/search?q=112378134&amp;newwindow=1&amp;tbm=isch","Еще фото")</f>
        <v>Еще фото</v>
      </c>
      <c r="F212" s="14"/>
      <c r="G212" s="11" t="s">
        <v>344</v>
      </c>
      <c r="H212" s="11" t="s">
        <v>27</v>
      </c>
      <c r="I212" s="15" t="s">
        <v>345</v>
      </c>
      <c r="J212" s="15" t="s">
        <v>28</v>
      </c>
      <c r="K212" s="16" t="s">
        <v>62</v>
      </c>
      <c r="L212" s="55" t="s">
        <v>260</v>
      </c>
      <c r="M212" s="15"/>
      <c r="N212" s="15" t="s">
        <v>31</v>
      </c>
      <c r="O212" s="15"/>
      <c r="P212" s="16" t="s">
        <v>50</v>
      </c>
      <c r="Q212" s="17">
        <v>6499</v>
      </c>
      <c r="R212" s="18">
        <v>47</v>
      </c>
      <c r="S212" s="19">
        <v>3961.1404999999995</v>
      </c>
      <c r="T212" s="20" t="s">
        <v>283</v>
      </c>
      <c r="U212" s="21" t="s">
        <v>284</v>
      </c>
      <c r="V212" s="22">
        <v>40</v>
      </c>
      <c r="W212" s="22">
        <v>1</v>
      </c>
      <c r="X212" s="23"/>
    </row>
    <row r="213" spans="1:24" s="1" customFormat="1" ht="26" customHeight="1" x14ac:dyDescent="0.3">
      <c r="A213" s="24" t="s">
        <v>23</v>
      </c>
      <c r="B213" s="24" t="s">
        <v>376</v>
      </c>
      <c r="C213" s="12" t="s">
        <v>377</v>
      </c>
      <c r="D213" s="58"/>
      <c r="E213" s="39" t="str">
        <f>HYPERLINK("https://www.google.ru/search?q=112378134&amp;newwindow=1&amp;tbm=isch","Еще фото")</f>
        <v>Еще фото</v>
      </c>
      <c r="F213" s="14"/>
      <c r="G213" s="24" t="s">
        <v>344</v>
      </c>
      <c r="H213" s="24" t="s">
        <v>27</v>
      </c>
      <c r="I213" s="24" t="s">
        <v>345</v>
      </c>
      <c r="J213" s="15" t="s">
        <v>28</v>
      </c>
      <c r="K213" s="16" t="s">
        <v>62</v>
      </c>
      <c r="L213" s="60"/>
      <c r="M213" s="15"/>
      <c r="N213" s="15" t="s">
        <v>31</v>
      </c>
      <c r="O213" s="15"/>
      <c r="P213" s="16" t="s">
        <v>50</v>
      </c>
      <c r="Q213" s="17">
        <v>6499</v>
      </c>
      <c r="R213" s="18">
        <v>47</v>
      </c>
      <c r="S213" s="19">
        <v>3961.1404999999995</v>
      </c>
      <c r="T213" s="20" t="s">
        <v>283</v>
      </c>
      <c r="U213" s="21" t="s">
        <v>285</v>
      </c>
      <c r="V213" s="22">
        <v>42</v>
      </c>
      <c r="W213" s="22">
        <v>1</v>
      </c>
      <c r="X213" s="23"/>
    </row>
    <row r="214" spans="1:24" s="1" customFormat="1" ht="26" customHeight="1" x14ac:dyDescent="0.3">
      <c r="A214" s="24" t="s">
        <v>23</v>
      </c>
      <c r="B214" s="24" t="s">
        <v>376</v>
      </c>
      <c r="C214" s="12" t="s">
        <v>377</v>
      </c>
      <c r="D214" s="58"/>
      <c r="E214" s="39" t="str">
        <f>HYPERLINK("https://www.google.ru/search?q=112378134&amp;newwindow=1&amp;tbm=isch","Еще фото")</f>
        <v>Еще фото</v>
      </c>
      <c r="F214" s="14"/>
      <c r="G214" s="24" t="s">
        <v>344</v>
      </c>
      <c r="H214" s="24" t="s">
        <v>27</v>
      </c>
      <c r="I214" s="24" t="s">
        <v>345</v>
      </c>
      <c r="J214" s="15" t="s">
        <v>28</v>
      </c>
      <c r="K214" s="16" t="s">
        <v>62</v>
      </c>
      <c r="L214" s="60"/>
      <c r="M214" s="15"/>
      <c r="N214" s="15" t="s">
        <v>31</v>
      </c>
      <c r="O214" s="15"/>
      <c r="P214" s="16" t="s">
        <v>50</v>
      </c>
      <c r="Q214" s="17">
        <v>6499</v>
      </c>
      <c r="R214" s="18">
        <v>47</v>
      </c>
      <c r="S214" s="19">
        <v>3961.1404999999995</v>
      </c>
      <c r="T214" s="20" t="s">
        <v>283</v>
      </c>
      <c r="U214" s="21" t="s">
        <v>286</v>
      </c>
      <c r="V214" s="22">
        <v>44</v>
      </c>
      <c r="W214" s="22">
        <v>1</v>
      </c>
      <c r="X214" s="23"/>
    </row>
    <row r="215" spans="1:24" s="1" customFormat="1" ht="26" customHeight="1" x14ac:dyDescent="0.3">
      <c r="A215" s="24" t="s">
        <v>23</v>
      </c>
      <c r="B215" s="24" t="s">
        <v>376</v>
      </c>
      <c r="C215" s="12" t="s">
        <v>377</v>
      </c>
      <c r="D215" s="59"/>
      <c r="E215" s="39" t="str">
        <f>HYPERLINK("https://www.google.ru/search?q=112378134&amp;newwindow=1&amp;tbm=isch","Еще фото")</f>
        <v>Еще фото</v>
      </c>
      <c r="F215" s="14"/>
      <c r="G215" s="24" t="s">
        <v>344</v>
      </c>
      <c r="H215" s="24" t="s">
        <v>27</v>
      </c>
      <c r="I215" s="24" t="s">
        <v>345</v>
      </c>
      <c r="J215" s="15" t="s">
        <v>28</v>
      </c>
      <c r="K215" s="16" t="s">
        <v>62</v>
      </c>
      <c r="L215" s="56"/>
      <c r="M215" s="15"/>
      <c r="N215" s="15" t="s">
        <v>31</v>
      </c>
      <c r="O215" s="15"/>
      <c r="P215" s="16" t="s">
        <v>50</v>
      </c>
      <c r="Q215" s="17">
        <v>6499</v>
      </c>
      <c r="R215" s="18">
        <v>47</v>
      </c>
      <c r="S215" s="19">
        <v>3961.1404999999995</v>
      </c>
      <c r="T215" s="20" t="s">
        <v>283</v>
      </c>
      <c r="U215" s="21" t="s">
        <v>287</v>
      </c>
      <c r="V215" s="22">
        <v>46</v>
      </c>
      <c r="W215" s="22">
        <v>1</v>
      </c>
      <c r="X215" s="23"/>
    </row>
    <row r="216" spans="1:24" s="1" customFormat="1" ht="35" customHeight="1" x14ac:dyDescent="0.3">
      <c r="A216" s="11" t="s">
        <v>23</v>
      </c>
      <c r="B216" s="11" t="s">
        <v>378</v>
      </c>
      <c r="C216" s="12" t="s">
        <v>379</v>
      </c>
      <c r="D216" s="57"/>
      <c r="E216" s="39" t="str">
        <f>HYPERLINK("https://www.google.ru/search?q=112378145&amp;newwindow=1&amp;tbm=isch","Еще фото")</f>
        <v>Еще фото</v>
      </c>
      <c r="F216" s="14"/>
      <c r="G216" s="11" t="s">
        <v>344</v>
      </c>
      <c r="H216" s="11" t="s">
        <v>27</v>
      </c>
      <c r="I216" s="15" t="s">
        <v>345</v>
      </c>
      <c r="J216" s="15" t="s">
        <v>28</v>
      </c>
      <c r="K216" s="16" t="s">
        <v>62</v>
      </c>
      <c r="L216" s="55" t="s">
        <v>359</v>
      </c>
      <c r="M216" s="15"/>
      <c r="N216" s="15" t="s">
        <v>31</v>
      </c>
      <c r="O216" s="15"/>
      <c r="P216" s="16" t="s">
        <v>380</v>
      </c>
      <c r="Q216" s="17">
        <v>7899</v>
      </c>
      <c r="R216" s="18">
        <v>47</v>
      </c>
      <c r="S216" s="19">
        <v>4814.4404999999997</v>
      </c>
      <c r="T216" s="20" t="s">
        <v>283</v>
      </c>
      <c r="U216" s="21" t="s">
        <v>285</v>
      </c>
      <c r="V216" s="22">
        <v>42</v>
      </c>
      <c r="W216" s="22">
        <v>1</v>
      </c>
      <c r="X216" s="23"/>
    </row>
    <row r="217" spans="1:24" s="1" customFormat="1" ht="35" customHeight="1" x14ac:dyDescent="0.3">
      <c r="A217" s="24" t="s">
        <v>23</v>
      </c>
      <c r="B217" s="24" t="s">
        <v>378</v>
      </c>
      <c r="C217" s="12" t="s">
        <v>379</v>
      </c>
      <c r="D217" s="58"/>
      <c r="E217" s="39" t="str">
        <f>HYPERLINK("https://www.google.ru/search?q=112378145&amp;newwindow=1&amp;tbm=isch","Еще фото")</f>
        <v>Еще фото</v>
      </c>
      <c r="F217" s="14"/>
      <c r="G217" s="24" t="s">
        <v>344</v>
      </c>
      <c r="H217" s="24" t="s">
        <v>27</v>
      </c>
      <c r="I217" s="24" t="s">
        <v>345</v>
      </c>
      <c r="J217" s="15" t="s">
        <v>28</v>
      </c>
      <c r="K217" s="16" t="s">
        <v>62</v>
      </c>
      <c r="L217" s="60"/>
      <c r="M217" s="15"/>
      <c r="N217" s="15" t="s">
        <v>31</v>
      </c>
      <c r="O217" s="15"/>
      <c r="P217" s="16" t="s">
        <v>380</v>
      </c>
      <c r="Q217" s="17">
        <v>7899</v>
      </c>
      <c r="R217" s="18">
        <v>47</v>
      </c>
      <c r="S217" s="19">
        <v>4814.4404999999997</v>
      </c>
      <c r="T217" s="20" t="s">
        <v>283</v>
      </c>
      <c r="U217" s="21" t="s">
        <v>286</v>
      </c>
      <c r="V217" s="22">
        <v>44</v>
      </c>
      <c r="W217" s="22">
        <v>1</v>
      </c>
      <c r="X217" s="23"/>
    </row>
    <row r="218" spans="1:24" s="1" customFormat="1" ht="37.049999999999997" customHeight="1" x14ac:dyDescent="0.3">
      <c r="A218" s="24" t="s">
        <v>23</v>
      </c>
      <c r="B218" s="24" t="s">
        <v>378</v>
      </c>
      <c r="C218" s="12" t="s">
        <v>379</v>
      </c>
      <c r="D218" s="59"/>
      <c r="E218" s="39" t="str">
        <f>HYPERLINK("https://www.google.ru/search?q=112378145&amp;newwindow=1&amp;tbm=isch","Еще фото")</f>
        <v>Еще фото</v>
      </c>
      <c r="F218" s="14"/>
      <c r="G218" s="24" t="s">
        <v>344</v>
      </c>
      <c r="H218" s="24" t="s">
        <v>27</v>
      </c>
      <c r="I218" s="24" t="s">
        <v>345</v>
      </c>
      <c r="J218" s="15" t="s">
        <v>28</v>
      </c>
      <c r="K218" s="16" t="s">
        <v>62</v>
      </c>
      <c r="L218" s="56"/>
      <c r="M218" s="15"/>
      <c r="N218" s="15" t="s">
        <v>31</v>
      </c>
      <c r="O218" s="15"/>
      <c r="P218" s="16" t="s">
        <v>380</v>
      </c>
      <c r="Q218" s="17">
        <v>7899</v>
      </c>
      <c r="R218" s="18">
        <v>47</v>
      </c>
      <c r="S218" s="19">
        <v>4814.4404999999997</v>
      </c>
      <c r="T218" s="20" t="s">
        <v>283</v>
      </c>
      <c r="U218" s="21" t="s">
        <v>287</v>
      </c>
      <c r="V218" s="22">
        <v>46</v>
      </c>
      <c r="W218" s="22">
        <v>1</v>
      </c>
      <c r="X218" s="23"/>
    </row>
    <row r="219" spans="1:24" s="1" customFormat="1" ht="108" customHeight="1" x14ac:dyDescent="0.3">
      <c r="A219" s="11" t="s">
        <v>23</v>
      </c>
      <c r="B219" s="11" t="s">
        <v>381</v>
      </c>
      <c r="C219" s="12" t="s">
        <v>382</v>
      </c>
      <c r="D219" s="13"/>
      <c r="E219" s="39" t="str">
        <f>HYPERLINK("https://www.google.ru/search?q=112378498&amp;newwindow=1&amp;tbm=isch","Еще фото")</f>
        <v>Еще фото</v>
      </c>
      <c r="F219" s="14"/>
      <c r="G219" s="11" t="s">
        <v>344</v>
      </c>
      <c r="H219" s="11" t="s">
        <v>27</v>
      </c>
      <c r="I219" s="15" t="s">
        <v>345</v>
      </c>
      <c r="J219" s="15" t="s">
        <v>28</v>
      </c>
      <c r="K219" s="16" t="s">
        <v>29</v>
      </c>
      <c r="L219" s="15"/>
      <c r="M219" s="15"/>
      <c r="N219" s="15" t="s">
        <v>37</v>
      </c>
      <c r="O219" s="15"/>
      <c r="P219" s="16" t="s">
        <v>50</v>
      </c>
      <c r="Q219" s="17">
        <v>5999</v>
      </c>
      <c r="R219" s="18">
        <v>47</v>
      </c>
      <c r="S219" s="19">
        <v>3656.3904999999995</v>
      </c>
      <c r="T219" s="20" t="s">
        <v>283</v>
      </c>
      <c r="U219" s="21" t="s">
        <v>287</v>
      </c>
      <c r="V219" s="22">
        <v>50</v>
      </c>
      <c r="W219" s="22">
        <v>1</v>
      </c>
      <c r="X219" s="23"/>
    </row>
    <row r="220" spans="1:24" s="1" customFormat="1" ht="108" customHeight="1" x14ac:dyDescent="0.3">
      <c r="A220" s="11" t="s">
        <v>23</v>
      </c>
      <c r="B220" s="11" t="s">
        <v>383</v>
      </c>
      <c r="C220" s="12" t="s">
        <v>384</v>
      </c>
      <c r="D220" s="13"/>
      <c r="E220" s="39" t="str">
        <f>HYPERLINK("https://www.google.ru/search?q=W5554AF02&amp;newwindow=1&amp;tbm=isch","Еще фото")</f>
        <v>Еще фото</v>
      </c>
      <c r="F220" s="14"/>
      <c r="G220" s="11" t="s">
        <v>344</v>
      </c>
      <c r="H220" s="11" t="s">
        <v>27</v>
      </c>
      <c r="I220" s="15" t="s">
        <v>345</v>
      </c>
      <c r="J220" s="15" t="s">
        <v>28</v>
      </c>
      <c r="K220" s="16" t="s">
        <v>29</v>
      </c>
      <c r="L220" s="15" t="s">
        <v>385</v>
      </c>
      <c r="M220" s="15"/>
      <c r="N220" s="15" t="s">
        <v>37</v>
      </c>
      <c r="O220" s="15"/>
      <c r="P220" s="16" t="s">
        <v>50</v>
      </c>
      <c r="Q220" s="17">
        <v>8399</v>
      </c>
      <c r="R220" s="18">
        <v>47</v>
      </c>
      <c r="S220" s="19">
        <v>5119.1904999999997</v>
      </c>
      <c r="T220" s="20" t="s">
        <v>283</v>
      </c>
      <c r="U220" s="21" t="s">
        <v>286</v>
      </c>
      <c r="V220" s="22">
        <v>48</v>
      </c>
      <c r="W220" s="22">
        <v>1</v>
      </c>
      <c r="X220" s="23"/>
    </row>
    <row r="221" spans="1:24" s="1" customFormat="1" ht="21" customHeight="1" x14ac:dyDescent="0.3">
      <c r="A221" s="11" t="s">
        <v>23</v>
      </c>
      <c r="B221" s="11" t="s">
        <v>386</v>
      </c>
      <c r="C221" s="26" t="s">
        <v>387</v>
      </c>
      <c r="D221" s="57"/>
      <c r="E221" s="39" t="str">
        <f>HYPERLINK("https://www.google.ru/search?q=112378111&amp;newwindow=1&amp;tbm=isch","Еще фото")</f>
        <v>Еще фото</v>
      </c>
      <c r="F221" s="14"/>
      <c r="G221" s="11" t="s">
        <v>388</v>
      </c>
      <c r="H221" s="11" t="s">
        <v>27</v>
      </c>
      <c r="I221" s="15" t="s">
        <v>389</v>
      </c>
      <c r="J221" s="15" t="s">
        <v>28</v>
      </c>
      <c r="K221" s="16" t="s">
        <v>62</v>
      </c>
      <c r="L221" s="55" t="s">
        <v>390</v>
      </c>
      <c r="M221" s="15"/>
      <c r="N221" s="15" t="s">
        <v>112</v>
      </c>
      <c r="O221" s="15"/>
      <c r="P221" s="16" t="s">
        <v>391</v>
      </c>
      <c r="Q221" s="17">
        <v>8499</v>
      </c>
      <c r="R221" s="18">
        <v>50</v>
      </c>
      <c r="S221" s="19">
        <v>4886.9249999999993</v>
      </c>
      <c r="T221" s="20" t="s">
        <v>283</v>
      </c>
      <c r="U221" s="21" t="s">
        <v>285</v>
      </c>
      <c r="V221" s="22">
        <v>42</v>
      </c>
      <c r="W221" s="22">
        <v>1</v>
      </c>
      <c r="X221" s="23"/>
    </row>
    <row r="222" spans="1:24" s="1" customFormat="1" ht="21" customHeight="1" x14ac:dyDescent="0.3">
      <c r="A222" s="24" t="s">
        <v>23</v>
      </c>
      <c r="B222" s="24" t="s">
        <v>386</v>
      </c>
      <c r="C222" s="27" t="s">
        <v>387</v>
      </c>
      <c r="D222" s="58"/>
      <c r="E222" s="39" t="str">
        <f>HYPERLINK("https://www.google.ru/search?q=112378111&amp;newwindow=1&amp;tbm=isch","Еще фото")</f>
        <v>Еще фото</v>
      </c>
      <c r="F222" s="14"/>
      <c r="G222" s="24" t="s">
        <v>388</v>
      </c>
      <c r="H222" s="24" t="s">
        <v>27</v>
      </c>
      <c r="I222" s="24" t="s">
        <v>389</v>
      </c>
      <c r="J222" s="15" t="s">
        <v>28</v>
      </c>
      <c r="K222" s="16" t="s">
        <v>62</v>
      </c>
      <c r="L222" s="60"/>
      <c r="M222" s="15"/>
      <c r="N222" s="15" t="s">
        <v>112</v>
      </c>
      <c r="O222" s="15"/>
      <c r="P222" s="16" t="s">
        <v>391</v>
      </c>
      <c r="Q222" s="17">
        <v>8499</v>
      </c>
      <c r="R222" s="18">
        <v>50</v>
      </c>
      <c r="S222" s="19">
        <v>4886.9249999999993</v>
      </c>
      <c r="T222" s="20" t="s">
        <v>283</v>
      </c>
      <c r="U222" s="21" t="s">
        <v>286</v>
      </c>
      <c r="V222" s="22">
        <v>44</v>
      </c>
      <c r="W222" s="22">
        <v>5</v>
      </c>
      <c r="X222" s="23"/>
    </row>
    <row r="223" spans="1:24" s="1" customFormat="1" ht="21" customHeight="1" x14ac:dyDescent="0.3">
      <c r="A223" s="24" t="s">
        <v>23</v>
      </c>
      <c r="B223" s="24" t="s">
        <v>386</v>
      </c>
      <c r="C223" s="27" t="s">
        <v>387</v>
      </c>
      <c r="D223" s="58"/>
      <c r="E223" s="39" t="str">
        <f>HYPERLINK("https://www.google.ru/search?q=112378111&amp;newwindow=1&amp;tbm=isch","Еще фото")</f>
        <v>Еще фото</v>
      </c>
      <c r="F223" s="14"/>
      <c r="G223" s="24" t="s">
        <v>388</v>
      </c>
      <c r="H223" s="24" t="s">
        <v>27</v>
      </c>
      <c r="I223" s="24" t="s">
        <v>389</v>
      </c>
      <c r="J223" s="15" t="s">
        <v>28</v>
      </c>
      <c r="K223" s="16" t="s">
        <v>62</v>
      </c>
      <c r="L223" s="60"/>
      <c r="M223" s="15"/>
      <c r="N223" s="15" t="s">
        <v>112</v>
      </c>
      <c r="O223" s="15"/>
      <c r="P223" s="16" t="s">
        <v>391</v>
      </c>
      <c r="Q223" s="17">
        <v>8499</v>
      </c>
      <c r="R223" s="18">
        <v>50</v>
      </c>
      <c r="S223" s="19">
        <v>4886.9249999999993</v>
      </c>
      <c r="T223" s="20" t="s">
        <v>283</v>
      </c>
      <c r="U223" s="21" t="s">
        <v>287</v>
      </c>
      <c r="V223" s="22">
        <v>46</v>
      </c>
      <c r="W223" s="22">
        <v>8</v>
      </c>
      <c r="X223" s="23"/>
    </row>
    <row r="224" spans="1:24" s="1" customFormat="1" ht="21" customHeight="1" x14ac:dyDescent="0.3">
      <c r="A224" s="24" t="s">
        <v>23</v>
      </c>
      <c r="B224" s="24" t="s">
        <v>386</v>
      </c>
      <c r="C224" s="27" t="s">
        <v>387</v>
      </c>
      <c r="D224" s="58"/>
      <c r="E224" s="39" t="str">
        <f>HYPERLINK("https://www.google.ru/search?q=112378111&amp;newwindow=1&amp;tbm=isch","Еще фото")</f>
        <v>Еще фото</v>
      </c>
      <c r="F224" s="14"/>
      <c r="G224" s="24" t="s">
        <v>388</v>
      </c>
      <c r="H224" s="24" t="s">
        <v>27</v>
      </c>
      <c r="I224" s="24" t="s">
        <v>389</v>
      </c>
      <c r="J224" s="15" t="s">
        <v>28</v>
      </c>
      <c r="K224" s="16" t="s">
        <v>62</v>
      </c>
      <c r="L224" s="60"/>
      <c r="M224" s="15"/>
      <c r="N224" s="15" t="s">
        <v>112</v>
      </c>
      <c r="O224" s="15"/>
      <c r="P224" s="16" t="s">
        <v>391</v>
      </c>
      <c r="Q224" s="17">
        <v>8499</v>
      </c>
      <c r="R224" s="18">
        <v>50</v>
      </c>
      <c r="S224" s="19">
        <v>4886.9249999999993</v>
      </c>
      <c r="T224" s="20" t="s">
        <v>283</v>
      </c>
      <c r="U224" s="21" t="s">
        <v>288</v>
      </c>
      <c r="V224" s="22">
        <v>48</v>
      </c>
      <c r="W224" s="22">
        <v>6</v>
      </c>
      <c r="X224" s="23"/>
    </row>
    <row r="225" spans="1:24" s="1" customFormat="1" ht="32" customHeight="1" x14ac:dyDescent="0.3">
      <c r="A225" s="24" t="s">
        <v>23</v>
      </c>
      <c r="B225" s="24" t="s">
        <v>386</v>
      </c>
      <c r="C225" s="27" t="s">
        <v>387</v>
      </c>
      <c r="D225" s="59"/>
      <c r="E225" s="39" t="str">
        <f>HYPERLINK("https://www.google.ru/search?q=112378111&amp;newwindow=1&amp;tbm=isch","Еще фото")</f>
        <v>Еще фото</v>
      </c>
      <c r="F225" s="14"/>
      <c r="G225" s="24" t="s">
        <v>388</v>
      </c>
      <c r="H225" s="24" t="s">
        <v>27</v>
      </c>
      <c r="I225" s="24" t="s">
        <v>389</v>
      </c>
      <c r="J225" s="15" t="s">
        <v>28</v>
      </c>
      <c r="K225" s="16" t="s">
        <v>62</v>
      </c>
      <c r="L225" s="56"/>
      <c r="M225" s="15"/>
      <c r="N225" s="15" t="s">
        <v>112</v>
      </c>
      <c r="O225" s="15"/>
      <c r="P225" s="16" t="s">
        <v>391</v>
      </c>
      <c r="Q225" s="17">
        <v>8499</v>
      </c>
      <c r="R225" s="18">
        <v>50</v>
      </c>
      <c r="S225" s="19">
        <v>4886.9249999999993</v>
      </c>
      <c r="T225" s="20" t="s">
        <v>283</v>
      </c>
      <c r="U225" s="21" t="s">
        <v>352</v>
      </c>
      <c r="V225" s="22">
        <v>50</v>
      </c>
      <c r="W225" s="22">
        <v>4</v>
      </c>
      <c r="X225" s="23"/>
    </row>
    <row r="226" spans="1:24" s="1" customFormat="1" ht="108" customHeight="1" x14ac:dyDescent="0.3">
      <c r="A226" s="11" t="s">
        <v>23</v>
      </c>
      <c r="B226" s="11" t="s">
        <v>392</v>
      </c>
      <c r="C226" s="12" t="s">
        <v>393</v>
      </c>
      <c r="D226" s="13"/>
      <c r="E226" s="39" t="str">
        <f>HYPERLINK("https://www.google.ru/search?q=112357203&amp;newwindow=1&amp;tbm=isch","Еще фото")</f>
        <v>Еще фото</v>
      </c>
      <c r="F226" s="14"/>
      <c r="G226" s="11" t="s">
        <v>394</v>
      </c>
      <c r="H226" s="11" t="s">
        <v>27</v>
      </c>
      <c r="I226" s="15" t="s">
        <v>389</v>
      </c>
      <c r="J226" s="15" t="s">
        <v>279</v>
      </c>
      <c r="K226" s="16" t="s">
        <v>29</v>
      </c>
      <c r="L226" s="15" t="s">
        <v>395</v>
      </c>
      <c r="M226" s="15"/>
      <c r="N226" s="15" t="s">
        <v>396</v>
      </c>
      <c r="O226" s="15"/>
      <c r="P226" s="16" t="s">
        <v>397</v>
      </c>
      <c r="Q226" s="17">
        <v>8399</v>
      </c>
      <c r="R226" s="18">
        <v>47.61</v>
      </c>
      <c r="S226" s="19">
        <v>5059.9884999999995</v>
      </c>
      <c r="T226" s="20" t="s">
        <v>283</v>
      </c>
      <c r="U226" s="21" t="s">
        <v>285</v>
      </c>
      <c r="V226" s="25" t="s">
        <v>52</v>
      </c>
      <c r="W226" s="22">
        <v>2</v>
      </c>
      <c r="X226" s="23"/>
    </row>
    <row r="227" spans="1:24" s="1" customFormat="1" ht="108" customHeight="1" x14ac:dyDescent="0.3">
      <c r="A227" s="11" t="s">
        <v>23</v>
      </c>
      <c r="B227" s="11" t="s">
        <v>398</v>
      </c>
      <c r="C227" s="12" t="s">
        <v>399</v>
      </c>
      <c r="D227" s="13"/>
      <c r="E227" s="39" t="str">
        <f>HYPERLINK("https://www.google.ru/search?q=112350359&amp;newwindow=1&amp;tbm=isch","Еще фото")</f>
        <v>Еще фото</v>
      </c>
      <c r="F227" s="14"/>
      <c r="G227" s="11" t="s">
        <v>400</v>
      </c>
      <c r="H227" s="11" t="s">
        <v>27</v>
      </c>
      <c r="I227" s="15" t="s">
        <v>389</v>
      </c>
      <c r="J227" s="15" t="s">
        <v>28</v>
      </c>
      <c r="K227" s="16" t="s">
        <v>62</v>
      </c>
      <c r="L227" s="15" t="s">
        <v>401</v>
      </c>
      <c r="M227" s="15"/>
      <c r="N227" s="15" t="s">
        <v>373</v>
      </c>
      <c r="O227" s="15"/>
      <c r="P227" s="16" t="s">
        <v>50</v>
      </c>
      <c r="Q227" s="17">
        <v>15899</v>
      </c>
      <c r="R227" s="18">
        <v>47.17</v>
      </c>
      <c r="S227" s="19">
        <v>9659.9884999999995</v>
      </c>
      <c r="T227" s="20" t="s">
        <v>283</v>
      </c>
      <c r="U227" s="21" t="s">
        <v>284</v>
      </c>
      <c r="V227" s="22">
        <v>40</v>
      </c>
      <c r="W227" s="22">
        <v>1</v>
      </c>
      <c r="X227" s="23"/>
    </row>
    <row r="228" spans="1:24" s="1" customFormat="1" ht="52.05" customHeight="1" x14ac:dyDescent="0.3">
      <c r="A228" s="11" t="s">
        <v>23</v>
      </c>
      <c r="B228" s="11" t="s">
        <v>402</v>
      </c>
      <c r="C228" s="12" t="s">
        <v>403</v>
      </c>
      <c r="D228" s="53"/>
      <c r="E228" s="39" t="str">
        <f>HYPERLINK("https://www.google.ru/search?q=112128892&amp;newwindow=1&amp;tbm=isch","Еще фото")</f>
        <v>Еще фото</v>
      </c>
      <c r="F228" s="14" t="s">
        <v>102</v>
      </c>
      <c r="G228" s="11" t="s">
        <v>400</v>
      </c>
      <c r="H228" s="11" t="s">
        <v>27</v>
      </c>
      <c r="I228" s="15" t="s">
        <v>389</v>
      </c>
      <c r="J228" s="15" t="s">
        <v>28</v>
      </c>
      <c r="K228" s="16" t="s">
        <v>29</v>
      </c>
      <c r="L228" s="55" t="s">
        <v>404</v>
      </c>
      <c r="M228" s="15"/>
      <c r="N228" s="15" t="s">
        <v>37</v>
      </c>
      <c r="O228" s="15"/>
      <c r="P228" s="16" t="s">
        <v>50</v>
      </c>
      <c r="Q228" s="17">
        <v>12999</v>
      </c>
      <c r="R228" s="18">
        <v>47</v>
      </c>
      <c r="S228" s="19">
        <v>7922.8904999999995</v>
      </c>
      <c r="T228" s="20" t="s">
        <v>283</v>
      </c>
      <c r="U228" s="21" t="s">
        <v>285</v>
      </c>
      <c r="V228" s="25" t="s">
        <v>52</v>
      </c>
      <c r="W228" s="22">
        <v>4</v>
      </c>
      <c r="X228" s="23"/>
    </row>
    <row r="229" spans="1:24" s="1" customFormat="1" ht="61.05" customHeight="1" x14ac:dyDescent="0.3">
      <c r="A229" s="24" t="s">
        <v>23</v>
      </c>
      <c r="B229" s="24" t="s">
        <v>402</v>
      </c>
      <c r="C229" s="12" t="s">
        <v>403</v>
      </c>
      <c r="D229" s="54"/>
      <c r="E229" s="39" t="str">
        <f>HYPERLINK("https://www.google.ru/search?q=112128892&amp;newwindow=1&amp;tbm=isch","Еще фото")</f>
        <v>Еще фото</v>
      </c>
      <c r="F229" s="14" t="s">
        <v>102</v>
      </c>
      <c r="G229" s="24" t="s">
        <v>400</v>
      </c>
      <c r="H229" s="24" t="s">
        <v>27</v>
      </c>
      <c r="I229" s="24" t="s">
        <v>389</v>
      </c>
      <c r="J229" s="15" t="s">
        <v>28</v>
      </c>
      <c r="K229" s="16" t="s">
        <v>29</v>
      </c>
      <c r="L229" s="56"/>
      <c r="M229" s="15"/>
      <c r="N229" s="15" t="s">
        <v>37</v>
      </c>
      <c r="O229" s="15"/>
      <c r="P229" s="16" t="s">
        <v>50</v>
      </c>
      <c r="Q229" s="17">
        <v>12999</v>
      </c>
      <c r="R229" s="18">
        <v>47</v>
      </c>
      <c r="S229" s="19">
        <v>7922.8904999999995</v>
      </c>
      <c r="T229" s="20" t="s">
        <v>283</v>
      </c>
      <c r="U229" s="21" t="s">
        <v>286</v>
      </c>
      <c r="V229" s="22">
        <v>48</v>
      </c>
      <c r="W229" s="22">
        <v>2</v>
      </c>
      <c r="X229" s="23"/>
    </row>
    <row r="230" spans="1:24" s="1" customFormat="1" ht="52.05" customHeight="1" x14ac:dyDescent="0.3">
      <c r="A230" s="11" t="s">
        <v>23</v>
      </c>
      <c r="B230" s="11" t="s">
        <v>405</v>
      </c>
      <c r="C230" s="12" t="s">
        <v>406</v>
      </c>
      <c r="D230" s="53"/>
      <c r="E230" s="39" t="str">
        <f>HYPERLINK("https://www.google.ru/search?q=112350538&amp;newwindow=1&amp;tbm=isch","Еще фото")</f>
        <v>Еще фото</v>
      </c>
      <c r="F230" s="14"/>
      <c r="G230" s="11" t="s">
        <v>394</v>
      </c>
      <c r="H230" s="11" t="s">
        <v>27</v>
      </c>
      <c r="I230" s="15" t="s">
        <v>389</v>
      </c>
      <c r="J230" s="15" t="s">
        <v>279</v>
      </c>
      <c r="K230" s="16" t="s">
        <v>29</v>
      </c>
      <c r="L230" s="55" t="s">
        <v>407</v>
      </c>
      <c r="M230" s="15"/>
      <c r="N230" s="15" t="s">
        <v>373</v>
      </c>
      <c r="O230" s="15"/>
      <c r="P230" s="16" t="s">
        <v>50</v>
      </c>
      <c r="Q230" s="17">
        <v>7699</v>
      </c>
      <c r="R230" s="18">
        <v>47</v>
      </c>
      <c r="S230" s="19">
        <v>4692.5404999999992</v>
      </c>
      <c r="T230" s="20" t="s">
        <v>283</v>
      </c>
      <c r="U230" s="21" t="s">
        <v>286</v>
      </c>
      <c r="V230" s="22">
        <v>48</v>
      </c>
      <c r="W230" s="22">
        <v>3</v>
      </c>
      <c r="X230" s="23"/>
    </row>
    <row r="231" spans="1:24" s="1" customFormat="1" ht="61.05" customHeight="1" x14ac:dyDescent="0.3">
      <c r="A231" s="24" t="s">
        <v>23</v>
      </c>
      <c r="B231" s="24" t="s">
        <v>405</v>
      </c>
      <c r="C231" s="12" t="s">
        <v>406</v>
      </c>
      <c r="D231" s="54"/>
      <c r="E231" s="39" t="str">
        <f>HYPERLINK("https://www.google.ru/search?q=112350538&amp;newwindow=1&amp;tbm=isch","Еще фото")</f>
        <v>Еще фото</v>
      </c>
      <c r="F231" s="14"/>
      <c r="G231" s="24" t="s">
        <v>394</v>
      </c>
      <c r="H231" s="24" t="s">
        <v>27</v>
      </c>
      <c r="I231" s="24" t="s">
        <v>389</v>
      </c>
      <c r="J231" s="15" t="s">
        <v>279</v>
      </c>
      <c r="K231" s="16" t="s">
        <v>29</v>
      </c>
      <c r="L231" s="56"/>
      <c r="M231" s="15"/>
      <c r="N231" s="15" t="s">
        <v>373</v>
      </c>
      <c r="O231" s="15"/>
      <c r="P231" s="16" t="s">
        <v>50</v>
      </c>
      <c r="Q231" s="17">
        <v>7699</v>
      </c>
      <c r="R231" s="18">
        <v>47</v>
      </c>
      <c r="S231" s="19">
        <v>4692.5404999999992</v>
      </c>
      <c r="T231" s="20" t="s">
        <v>283</v>
      </c>
      <c r="U231" s="21" t="s">
        <v>287</v>
      </c>
      <c r="V231" s="22">
        <v>50</v>
      </c>
      <c r="W231" s="22">
        <v>3</v>
      </c>
      <c r="X231" s="23"/>
    </row>
    <row r="232" spans="1:24" s="1" customFormat="1" ht="52.05" customHeight="1" x14ac:dyDescent="0.3">
      <c r="A232" s="11" t="s">
        <v>23</v>
      </c>
      <c r="B232" s="11" t="s">
        <v>408</v>
      </c>
      <c r="C232" s="12" t="s">
        <v>409</v>
      </c>
      <c r="D232" s="53"/>
      <c r="E232" s="39" t="str">
        <f>HYPERLINK("https://www.google.ru/search?q=112362391&amp;newwindow=1&amp;tbm=isch","Еще фото")</f>
        <v>Еще фото</v>
      </c>
      <c r="F232" s="14"/>
      <c r="G232" s="11" t="s">
        <v>400</v>
      </c>
      <c r="H232" s="11" t="s">
        <v>27</v>
      </c>
      <c r="I232" s="15" t="s">
        <v>389</v>
      </c>
      <c r="J232" s="15" t="s">
        <v>28</v>
      </c>
      <c r="K232" s="16" t="s">
        <v>29</v>
      </c>
      <c r="L232" s="55" t="s">
        <v>410</v>
      </c>
      <c r="M232" s="15"/>
      <c r="N232" s="15" t="s">
        <v>37</v>
      </c>
      <c r="O232" s="15"/>
      <c r="P232" s="16" t="s">
        <v>50</v>
      </c>
      <c r="Q232" s="17">
        <v>11399</v>
      </c>
      <c r="R232" s="18">
        <v>47</v>
      </c>
      <c r="S232" s="19">
        <v>6947.6904999999997</v>
      </c>
      <c r="T232" s="20" t="s">
        <v>283</v>
      </c>
      <c r="U232" s="21" t="s">
        <v>285</v>
      </c>
      <c r="V232" s="25" t="s">
        <v>52</v>
      </c>
      <c r="W232" s="22">
        <v>1</v>
      </c>
      <c r="X232" s="23"/>
    </row>
    <row r="233" spans="1:24" s="1" customFormat="1" ht="61.05" customHeight="1" x14ac:dyDescent="0.3">
      <c r="A233" s="24" t="s">
        <v>23</v>
      </c>
      <c r="B233" s="24" t="s">
        <v>408</v>
      </c>
      <c r="C233" s="12" t="s">
        <v>409</v>
      </c>
      <c r="D233" s="54"/>
      <c r="E233" s="39" t="str">
        <f>HYPERLINK("https://www.google.ru/search?q=112362391&amp;newwindow=1&amp;tbm=isch","Еще фото")</f>
        <v>Еще фото</v>
      </c>
      <c r="F233" s="14"/>
      <c r="G233" s="24" t="s">
        <v>400</v>
      </c>
      <c r="H233" s="24" t="s">
        <v>27</v>
      </c>
      <c r="I233" s="24" t="s">
        <v>389</v>
      </c>
      <c r="J233" s="15" t="s">
        <v>28</v>
      </c>
      <c r="K233" s="16" t="s">
        <v>29</v>
      </c>
      <c r="L233" s="56"/>
      <c r="M233" s="15"/>
      <c r="N233" s="15" t="s">
        <v>37</v>
      </c>
      <c r="O233" s="15"/>
      <c r="P233" s="16" t="s">
        <v>50</v>
      </c>
      <c r="Q233" s="17">
        <v>11399</v>
      </c>
      <c r="R233" s="18">
        <v>47</v>
      </c>
      <c r="S233" s="19">
        <v>6947.6904999999997</v>
      </c>
      <c r="T233" s="20" t="s">
        <v>283</v>
      </c>
      <c r="U233" s="21" t="s">
        <v>286</v>
      </c>
      <c r="V233" s="22">
        <v>48</v>
      </c>
      <c r="W233" s="22">
        <v>4</v>
      </c>
      <c r="X233" s="23"/>
    </row>
    <row r="234" spans="1:24" s="1" customFormat="1" ht="35" customHeight="1" x14ac:dyDescent="0.3">
      <c r="A234" s="11" t="s">
        <v>23</v>
      </c>
      <c r="B234" s="11" t="s">
        <v>411</v>
      </c>
      <c r="C234" s="12" t="s">
        <v>412</v>
      </c>
      <c r="D234" s="57"/>
      <c r="E234" s="39" t="str">
        <f>HYPERLINK("https://www.google.ru/search?q=112364090&amp;newwindow=1&amp;tbm=isch","Еще фото")</f>
        <v>Еще фото</v>
      </c>
      <c r="F234" s="14"/>
      <c r="G234" s="11" t="s">
        <v>394</v>
      </c>
      <c r="H234" s="11" t="s">
        <v>27</v>
      </c>
      <c r="I234" s="15" t="s">
        <v>389</v>
      </c>
      <c r="J234" s="15" t="s">
        <v>279</v>
      </c>
      <c r="K234" s="16" t="s">
        <v>29</v>
      </c>
      <c r="L234" s="55" t="s">
        <v>413</v>
      </c>
      <c r="M234" s="15"/>
      <c r="N234" s="15" t="s">
        <v>31</v>
      </c>
      <c r="O234" s="15"/>
      <c r="P234" s="16" t="s">
        <v>414</v>
      </c>
      <c r="Q234" s="17">
        <v>7499</v>
      </c>
      <c r="R234" s="18">
        <v>47</v>
      </c>
      <c r="S234" s="19">
        <v>4570.6404999999995</v>
      </c>
      <c r="T234" s="20" t="s">
        <v>283</v>
      </c>
      <c r="U234" s="21" t="s">
        <v>287</v>
      </c>
      <c r="V234" s="22">
        <v>50</v>
      </c>
      <c r="W234" s="22">
        <v>2</v>
      </c>
      <c r="X234" s="23"/>
    </row>
    <row r="235" spans="1:24" s="1" customFormat="1" ht="35" customHeight="1" x14ac:dyDescent="0.3">
      <c r="A235" s="24" t="s">
        <v>23</v>
      </c>
      <c r="B235" s="24" t="s">
        <v>411</v>
      </c>
      <c r="C235" s="12" t="s">
        <v>412</v>
      </c>
      <c r="D235" s="58"/>
      <c r="E235" s="39" t="str">
        <f>HYPERLINK("https://www.google.ru/search?q=112364090&amp;newwindow=1&amp;tbm=isch","Еще фото")</f>
        <v>Еще фото</v>
      </c>
      <c r="F235" s="14"/>
      <c r="G235" s="24" t="s">
        <v>394</v>
      </c>
      <c r="H235" s="24" t="s">
        <v>27</v>
      </c>
      <c r="I235" s="24" t="s">
        <v>389</v>
      </c>
      <c r="J235" s="15" t="s">
        <v>279</v>
      </c>
      <c r="K235" s="16" t="s">
        <v>29</v>
      </c>
      <c r="L235" s="60"/>
      <c r="M235" s="15"/>
      <c r="N235" s="15" t="s">
        <v>31</v>
      </c>
      <c r="O235" s="15"/>
      <c r="P235" s="16" t="s">
        <v>414</v>
      </c>
      <c r="Q235" s="17">
        <v>7499</v>
      </c>
      <c r="R235" s="18">
        <v>47</v>
      </c>
      <c r="S235" s="19">
        <v>4570.6404999999995</v>
      </c>
      <c r="T235" s="20" t="s">
        <v>283</v>
      </c>
      <c r="U235" s="21" t="s">
        <v>288</v>
      </c>
      <c r="V235" s="22">
        <v>52</v>
      </c>
      <c r="W235" s="22">
        <v>1</v>
      </c>
      <c r="X235" s="23"/>
    </row>
    <row r="236" spans="1:24" s="1" customFormat="1" ht="37.049999999999997" customHeight="1" x14ac:dyDescent="0.3">
      <c r="A236" s="24" t="s">
        <v>23</v>
      </c>
      <c r="B236" s="24" t="s">
        <v>411</v>
      </c>
      <c r="C236" s="12" t="s">
        <v>412</v>
      </c>
      <c r="D236" s="59"/>
      <c r="E236" s="39" t="str">
        <f>HYPERLINK("https://www.google.ru/search?q=112364090&amp;newwindow=1&amp;tbm=isch","Еще фото")</f>
        <v>Еще фото</v>
      </c>
      <c r="F236" s="14"/>
      <c r="G236" s="24" t="s">
        <v>394</v>
      </c>
      <c r="H236" s="24" t="s">
        <v>27</v>
      </c>
      <c r="I236" s="24" t="s">
        <v>389</v>
      </c>
      <c r="J236" s="15" t="s">
        <v>279</v>
      </c>
      <c r="K236" s="16" t="s">
        <v>29</v>
      </c>
      <c r="L236" s="56"/>
      <c r="M236" s="15"/>
      <c r="N236" s="15" t="s">
        <v>31</v>
      </c>
      <c r="O236" s="15"/>
      <c r="P236" s="16" t="s">
        <v>414</v>
      </c>
      <c r="Q236" s="17">
        <v>7499</v>
      </c>
      <c r="R236" s="18">
        <v>47</v>
      </c>
      <c r="S236" s="19">
        <v>4570.6404999999995</v>
      </c>
      <c r="T236" s="20" t="s">
        <v>283</v>
      </c>
      <c r="U236" s="21" t="s">
        <v>352</v>
      </c>
      <c r="V236" s="25" t="s">
        <v>353</v>
      </c>
      <c r="W236" s="22">
        <v>1</v>
      </c>
      <c r="X236" s="23"/>
    </row>
    <row r="237" spans="1:24" s="1" customFormat="1" ht="52.05" customHeight="1" x14ac:dyDescent="0.3">
      <c r="A237" s="11" t="s">
        <v>23</v>
      </c>
      <c r="B237" s="11" t="s">
        <v>415</v>
      </c>
      <c r="C237" s="12" t="s">
        <v>416</v>
      </c>
      <c r="D237" s="53"/>
      <c r="E237" s="39" t="str">
        <f>HYPERLINK("https://www.google.ru/search?q=112364095&amp;newwindow=1&amp;tbm=isch","Еще фото")</f>
        <v>Еще фото</v>
      </c>
      <c r="F237" s="14"/>
      <c r="G237" s="11" t="s">
        <v>394</v>
      </c>
      <c r="H237" s="11" t="s">
        <v>27</v>
      </c>
      <c r="I237" s="15" t="s">
        <v>389</v>
      </c>
      <c r="J237" s="15" t="s">
        <v>279</v>
      </c>
      <c r="K237" s="16" t="s">
        <v>29</v>
      </c>
      <c r="L237" s="55" t="s">
        <v>413</v>
      </c>
      <c r="M237" s="15"/>
      <c r="N237" s="15" t="s">
        <v>417</v>
      </c>
      <c r="O237" s="15"/>
      <c r="P237" s="16" t="s">
        <v>50</v>
      </c>
      <c r="Q237" s="17">
        <v>7499</v>
      </c>
      <c r="R237" s="18">
        <v>47</v>
      </c>
      <c r="S237" s="19">
        <v>4570.6404999999995</v>
      </c>
      <c r="T237" s="20" t="s">
        <v>283</v>
      </c>
      <c r="U237" s="21" t="s">
        <v>285</v>
      </c>
      <c r="V237" s="25" t="s">
        <v>52</v>
      </c>
      <c r="W237" s="22">
        <v>1</v>
      </c>
      <c r="X237" s="23"/>
    </row>
    <row r="238" spans="1:24" s="1" customFormat="1" ht="61.05" customHeight="1" x14ac:dyDescent="0.3">
      <c r="A238" s="24" t="s">
        <v>23</v>
      </c>
      <c r="B238" s="24" t="s">
        <v>415</v>
      </c>
      <c r="C238" s="12" t="s">
        <v>416</v>
      </c>
      <c r="D238" s="54"/>
      <c r="E238" s="39" t="str">
        <f>HYPERLINK("https://www.google.ru/search?q=112364095&amp;newwindow=1&amp;tbm=isch","Еще фото")</f>
        <v>Еще фото</v>
      </c>
      <c r="F238" s="14"/>
      <c r="G238" s="24" t="s">
        <v>394</v>
      </c>
      <c r="H238" s="24" t="s">
        <v>27</v>
      </c>
      <c r="I238" s="24" t="s">
        <v>389</v>
      </c>
      <c r="J238" s="15" t="s">
        <v>279</v>
      </c>
      <c r="K238" s="16" t="s">
        <v>29</v>
      </c>
      <c r="L238" s="56"/>
      <c r="M238" s="15"/>
      <c r="N238" s="15" t="s">
        <v>417</v>
      </c>
      <c r="O238" s="15"/>
      <c r="P238" s="16" t="s">
        <v>50</v>
      </c>
      <c r="Q238" s="17">
        <v>7499</v>
      </c>
      <c r="R238" s="18">
        <v>47</v>
      </c>
      <c r="S238" s="19">
        <v>4570.6404999999995</v>
      </c>
      <c r="T238" s="20" t="s">
        <v>283</v>
      </c>
      <c r="U238" s="21" t="s">
        <v>286</v>
      </c>
      <c r="V238" s="22">
        <v>48</v>
      </c>
      <c r="W238" s="22">
        <v>4</v>
      </c>
      <c r="X238" s="23"/>
    </row>
    <row r="239" spans="1:24" s="1" customFormat="1" ht="52.05" customHeight="1" x14ac:dyDescent="0.3">
      <c r="A239" s="11" t="s">
        <v>23</v>
      </c>
      <c r="B239" s="11" t="s">
        <v>418</v>
      </c>
      <c r="C239" s="12" t="s">
        <v>419</v>
      </c>
      <c r="D239" s="53"/>
      <c r="E239" s="39" t="str">
        <f>HYPERLINK("https://www.google.ru/search?q=112378056&amp;newwindow=1&amp;tbm=isch","Еще фото")</f>
        <v>Еще фото</v>
      </c>
      <c r="F239" s="14"/>
      <c r="G239" s="11" t="s">
        <v>400</v>
      </c>
      <c r="H239" s="11" t="s">
        <v>27</v>
      </c>
      <c r="I239" s="15" t="s">
        <v>389</v>
      </c>
      <c r="J239" s="15" t="s">
        <v>28</v>
      </c>
      <c r="K239" s="16" t="s">
        <v>29</v>
      </c>
      <c r="L239" s="55" t="s">
        <v>243</v>
      </c>
      <c r="M239" s="15"/>
      <c r="N239" s="15" t="s">
        <v>37</v>
      </c>
      <c r="O239" s="15"/>
      <c r="P239" s="16" t="s">
        <v>50</v>
      </c>
      <c r="Q239" s="17">
        <v>14099</v>
      </c>
      <c r="R239" s="18">
        <v>47</v>
      </c>
      <c r="S239" s="19">
        <v>8593.3405000000002</v>
      </c>
      <c r="T239" s="20" t="s">
        <v>283</v>
      </c>
      <c r="U239" s="21" t="s">
        <v>286</v>
      </c>
      <c r="V239" s="22">
        <v>48</v>
      </c>
      <c r="W239" s="22">
        <v>1</v>
      </c>
      <c r="X239" s="23"/>
    </row>
    <row r="240" spans="1:24" s="1" customFormat="1" ht="61.05" customHeight="1" x14ac:dyDescent="0.3">
      <c r="A240" s="24" t="s">
        <v>23</v>
      </c>
      <c r="B240" s="24" t="s">
        <v>418</v>
      </c>
      <c r="C240" s="12" t="s">
        <v>419</v>
      </c>
      <c r="D240" s="54"/>
      <c r="E240" s="39" t="str">
        <f>HYPERLINK("https://www.google.ru/search?q=112378056&amp;newwindow=1&amp;tbm=isch","Еще фото")</f>
        <v>Еще фото</v>
      </c>
      <c r="F240" s="14"/>
      <c r="G240" s="24" t="s">
        <v>400</v>
      </c>
      <c r="H240" s="24" t="s">
        <v>27</v>
      </c>
      <c r="I240" s="24" t="s">
        <v>389</v>
      </c>
      <c r="J240" s="15" t="s">
        <v>28</v>
      </c>
      <c r="K240" s="16" t="s">
        <v>29</v>
      </c>
      <c r="L240" s="56"/>
      <c r="M240" s="15"/>
      <c r="N240" s="15" t="s">
        <v>37</v>
      </c>
      <c r="O240" s="15"/>
      <c r="P240" s="16" t="s">
        <v>50</v>
      </c>
      <c r="Q240" s="17">
        <v>14099</v>
      </c>
      <c r="R240" s="18">
        <v>47</v>
      </c>
      <c r="S240" s="19">
        <v>8593.3405000000002</v>
      </c>
      <c r="T240" s="20" t="s">
        <v>283</v>
      </c>
      <c r="U240" s="21" t="s">
        <v>288</v>
      </c>
      <c r="V240" s="22">
        <v>52</v>
      </c>
      <c r="W240" s="22">
        <v>1</v>
      </c>
      <c r="X240" s="23"/>
    </row>
    <row r="241" spans="1:24" s="1" customFormat="1" ht="52.05" customHeight="1" x14ac:dyDescent="0.3">
      <c r="A241" s="11" t="s">
        <v>23</v>
      </c>
      <c r="B241" s="11" t="s">
        <v>420</v>
      </c>
      <c r="C241" s="12" t="s">
        <v>421</v>
      </c>
      <c r="D241" s="53"/>
      <c r="E241" s="39" t="str">
        <f>HYPERLINK("https://www.google.ru/search?q=112378058&amp;newwindow=1&amp;tbm=isch","Еще фото")</f>
        <v>Еще фото</v>
      </c>
      <c r="F241" s="14"/>
      <c r="G241" s="11" t="s">
        <v>400</v>
      </c>
      <c r="H241" s="11" t="s">
        <v>27</v>
      </c>
      <c r="I241" s="15" t="s">
        <v>389</v>
      </c>
      <c r="J241" s="15" t="s">
        <v>28</v>
      </c>
      <c r="K241" s="16" t="s">
        <v>29</v>
      </c>
      <c r="L241" s="55" t="s">
        <v>243</v>
      </c>
      <c r="M241" s="15"/>
      <c r="N241" s="15" t="s">
        <v>37</v>
      </c>
      <c r="O241" s="15"/>
      <c r="P241" s="16" t="s">
        <v>50</v>
      </c>
      <c r="Q241" s="17">
        <v>14099</v>
      </c>
      <c r="R241" s="18">
        <v>47</v>
      </c>
      <c r="S241" s="19">
        <v>8593.3405000000002</v>
      </c>
      <c r="T241" s="20" t="s">
        <v>283</v>
      </c>
      <c r="U241" s="21" t="s">
        <v>286</v>
      </c>
      <c r="V241" s="22">
        <v>48</v>
      </c>
      <c r="W241" s="22">
        <v>1</v>
      </c>
      <c r="X241" s="23"/>
    </row>
    <row r="242" spans="1:24" s="1" customFormat="1" ht="61.05" customHeight="1" x14ac:dyDescent="0.3">
      <c r="A242" s="24" t="s">
        <v>23</v>
      </c>
      <c r="B242" s="24" t="s">
        <v>420</v>
      </c>
      <c r="C242" s="12" t="s">
        <v>421</v>
      </c>
      <c r="D242" s="54"/>
      <c r="E242" s="39" t="str">
        <f>HYPERLINK("https://www.google.ru/search?q=112378058&amp;newwindow=1&amp;tbm=isch","Еще фото")</f>
        <v>Еще фото</v>
      </c>
      <c r="F242" s="14"/>
      <c r="G242" s="24" t="s">
        <v>400</v>
      </c>
      <c r="H242" s="24" t="s">
        <v>27</v>
      </c>
      <c r="I242" s="24" t="s">
        <v>389</v>
      </c>
      <c r="J242" s="15" t="s">
        <v>28</v>
      </c>
      <c r="K242" s="16" t="s">
        <v>29</v>
      </c>
      <c r="L242" s="56"/>
      <c r="M242" s="15"/>
      <c r="N242" s="15" t="s">
        <v>37</v>
      </c>
      <c r="O242" s="15"/>
      <c r="P242" s="16" t="s">
        <v>50</v>
      </c>
      <c r="Q242" s="17">
        <v>14099</v>
      </c>
      <c r="R242" s="18">
        <v>47</v>
      </c>
      <c r="S242" s="19">
        <v>8593.3405000000002</v>
      </c>
      <c r="T242" s="20" t="s">
        <v>283</v>
      </c>
      <c r="U242" s="21" t="s">
        <v>352</v>
      </c>
      <c r="V242" s="25" t="s">
        <v>353</v>
      </c>
      <c r="W242" s="22">
        <v>1</v>
      </c>
      <c r="X242" s="23"/>
    </row>
    <row r="243" spans="1:24" s="1" customFormat="1" ht="26" customHeight="1" x14ac:dyDescent="0.3">
      <c r="A243" s="11" t="s">
        <v>23</v>
      </c>
      <c r="B243" s="11" t="s">
        <v>422</v>
      </c>
      <c r="C243" s="12" t="s">
        <v>423</v>
      </c>
      <c r="D243" s="57"/>
      <c r="E243" s="39" t="str">
        <f>HYPERLINK("https://www.google.ru/search?q=112378110&amp;newwindow=1&amp;tbm=isch","Еще фото")</f>
        <v>Еще фото</v>
      </c>
      <c r="F243" s="14"/>
      <c r="G243" s="11" t="s">
        <v>388</v>
      </c>
      <c r="H243" s="11" t="s">
        <v>27</v>
      </c>
      <c r="I243" s="15" t="s">
        <v>389</v>
      </c>
      <c r="J243" s="15" t="s">
        <v>28</v>
      </c>
      <c r="K243" s="16" t="s">
        <v>62</v>
      </c>
      <c r="L243" s="55" t="s">
        <v>390</v>
      </c>
      <c r="M243" s="15"/>
      <c r="N243" s="15" t="s">
        <v>89</v>
      </c>
      <c r="O243" s="15"/>
      <c r="P243" s="16" t="s">
        <v>391</v>
      </c>
      <c r="Q243" s="17">
        <v>8499</v>
      </c>
      <c r="R243" s="18">
        <v>47</v>
      </c>
      <c r="S243" s="19">
        <v>5180.1404999999995</v>
      </c>
      <c r="T243" s="20" t="s">
        <v>283</v>
      </c>
      <c r="U243" s="21" t="s">
        <v>286</v>
      </c>
      <c r="V243" s="22">
        <v>44</v>
      </c>
      <c r="W243" s="22">
        <v>1</v>
      </c>
      <c r="X243" s="23"/>
    </row>
    <row r="244" spans="1:24" s="1" customFormat="1" ht="26" customHeight="1" x14ac:dyDescent="0.3">
      <c r="A244" s="24" t="s">
        <v>23</v>
      </c>
      <c r="B244" s="24" t="s">
        <v>422</v>
      </c>
      <c r="C244" s="12" t="s">
        <v>423</v>
      </c>
      <c r="D244" s="58"/>
      <c r="E244" s="39" t="str">
        <f>HYPERLINK("https://www.google.ru/search?q=112378110&amp;newwindow=1&amp;tbm=isch","Еще фото")</f>
        <v>Еще фото</v>
      </c>
      <c r="F244" s="14"/>
      <c r="G244" s="24" t="s">
        <v>388</v>
      </c>
      <c r="H244" s="24" t="s">
        <v>27</v>
      </c>
      <c r="I244" s="24" t="s">
        <v>389</v>
      </c>
      <c r="J244" s="15" t="s">
        <v>28</v>
      </c>
      <c r="K244" s="16" t="s">
        <v>62</v>
      </c>
      <c r="L244" s="60"/>
      <c r="M244" s="15"/>
      <c r="N244" s="15" t="s">
        <v>89</v>
      </c>
      <c r="O244" s="15"/>
      <c r="P244" s="16" t="s">
        <v>391</v>
      </c>
      <c r="Q244" s="17">
        <v>8499</v>
      </c>
      <c r="R244" s="18">
        <v>47</v>
      </c>
      <c r="S244" s="19">
        <v>5180.1404999999995</v>
      </c>
      <c r="T244" s="20" t="s">
        <v>283</v>
      </c>
      <c r="U244" s="21" t="s">
        <v>287</v>
      </c>
      <c r="V244" s="22">
        <v>46</v>
      </c>
      <c r="W244" s="22">
        <v>8</v>
      </c>
      <c r="X244" s="23"/>
    </row>
    <row r="245" spans="1:24" s="1" customFormat="1" ht="26" customHeight="1" x14ac:dyDescent="0.3">
      <c r="A245" s="24" t="s">
        <v>23</v>
      </c>
      <c r="B245" s="24" t="s">
        <v>422</v>
      </c>
      <c r="C245" s="12" t="s">
        <v>423</v>
      </c>
      <c r="D245" s="58"/>
      <c r="E245" s="39" t="str">
        <f>HYPERLINK("https://www.google.ru/search?q=112378110&amp;newwindow=1&amp;tbm=isch","Еще фото")</f>
        <v>Еще фото</v>
      </c>
      <c r="F245" s="14"/>
      <c r="G245" s="24" t="s">
        <v>388</v>
      </c>
      <c r="H245" s="24" t="s">
        <v>27</v>
      </c>
      <c r="I245" s="24" t="s">
        <v>389</v>
      </c>
      <c r="J245" s="15" t="s">
        <v>28</v>
      </c>
      <c r="K245" s="16" t="s">
        <v>62</v>
      </c>
      <c r="L245" s="60"/>
      <c r="M245" s="15"/>
      <c r="N245" s="15" t="s">
        <v>89</v>
      </c>
      <c r="O245" s="15"/>
      <c r="P245" s="16" t="s">
        <v>391</v>
      </c>
      <c r="Q245" s="17">
        <v>8499</v>
      </c>
      <c r="R245" s="18">
        <v>47</v>
      </c>
      <c r="S245" s="19">
        <v>5180.1404999999995</v>
      </c>
      <c r="T245" s="20" t="s">
        <v>283</v>
      </c>
      <c r="U245" s="21" t="s">
        <v>288</v>
      </c>
      <c r="V245" s="22">
        <v>48</v>
      </c>
      <c r="W245" s="22">
        <v>7</v>
      </c>
      <c r="X245" s="23"/>
    </row>
    <row r="246" spans="1:24" s="1" customFormat="1" ht="26" customHeight="1" x14ac:dyDescent="0.3">
      <c r="A246" s="24" t="s">
        <v>23</v>
      </c>
      <c r="B246" s="24" t="s">
        <v>422</v>
      </c>
      <c r="C246" s="12" t="s">
        <v>423</v>
      </c>
      <c r="D246" s="59"/>
      <c r="E246" s="39" t="str">
        <f>HYPERLINK("https://www.google.ru/search?q=112378110&amp;newwindow=1&amp;tbm=isch","Еще фото")</f>
        <v>Еще фото</v>
      </c>
      <c r="F246" s="14"/>
      <c r="G246" s="24" t="s">
        <v>388</v>
      </c>
      <c r="H246" s="24" t="s">
        <v>27</v>
      </c>
      <c r="I246" s="24" t="s">
        <v>389</v>
      </c>
      <c r="J246" s="15" t="s">
        <v>28</v>
      </c>
      <c r="K246" s="16" t="s">
        <v>62</v>
      </c>
      <c r="L246" s="56"/>
      <c r="M246" s="15"/>
      <c r="N246" s="15" t="s">
        <v>89</v>
      </c>
      <c r="O246" s="15"/>
      <c r="P246" s="16" t="s">
        <v>391</v>
      </c>
      <c r="Q246" s="17">
        <v>8499</v>
      </c>
      <c r="R246" s="18">
        <v>47</v>
      </c>
      <c r="S246" s="19">
        <v>5180.1404999999995</v>
      </c>
      <c r="T246" s="20" t="s">
        <v>283</v>
      </c>
      <c r="U246" s="21" t="s">
        <v>352</v>
      </c>
      <c r="V246" s="22">
        <v>50</v>
      </c>
      <c r="W246" s="22">
        <v>2</v>
      </c>
      <c r="X246" s="23"/>
    </row>
    <row r="247" spans="1:24" s="1" customFormat="1" ht="108" customHeight="1" x14ac:dyDescent="0.3">
      <c r="A247" s="11" t="s">
        <v>23</v>
      </c>
      <c r="B247" s="11" t="s">
        <v>424</v>
      </c>
      <c r="C247" s="12" t="s">
        <v>425</v>
      </c>
      <c r="D247" s="13"/>
      <c r="E247" s="39" t="str">
        <f>HYPERLINK("https://www.google.ru/search?q=112378130&amp;newwindow=1&amp;tbm=isch","Еще фото")</f>
        <v>Еще фото</v>
      </c>
      <c r="F247" s="14"/>
      <c r="G247" s="11" t="s">
        <v>400</v>
      </c>
      <c r="H247" s="11" t="s">
        <v>27</v>
      </c>
      <c r="I247" s="15" t="s">
        <v>389</v>
      </c>
      <c r="J247" s="15" t="s">
        <v>28</v>
      </c>
      <c r="K247" s="16" t="s">
        <v>62</v>
      </c>
      <c r="L247" s="15" t="s">
        <v>426</v>
      </c>
      <c r="M247" s="15"/>
      <c r="N247" s="15" t="s">
        <v>37</v>
      </c>
      <c r="O247" s="15"/>
      <c r="P247" s="16" t="s">
        <v>50</v>
      </c>
      <c r="Q247" s="17">
        <v>11799</v>
      </c>
      <c r="R247" s="18">
        <v>47</v>
      </c>
      <c r="S247" s="19">
        <v>7191.4904999999999</v>
      </c>
      <c r="T247" s="20" t="s">
        <v>283</v>
      </c>
      <c r="U247" s="21" t="s">
        <v>285</v>
      </c>
      <c r="V247" s="22">
        <v>42</v>
      </c>
      <c r="W247" s="22">
        <v>1</v>
      </c>
      <c r="X247" s="23"/>
    </row>
    <row r="248" spans="1:24" s="1" customFormat="1" ht="21" customHeight="1" x14ac:dyDescent="0.3">
      <c r="A248" s="11" t="s">
        <v>23</v>
      </c>
      <c r="B248" s="11" t="s">
        <v>427</v>
      </c>
      <c r="C248" s="26" t="s">
        <v>428</v>
      </c>
      <c r="D248" s="57"/>
      <c r="E248" s="39" t="str">
        <f>HYPERLINK("https://www.google.ru/search?q=112378986&amp;newwindow=1&amp;tbm=isch","Еще фото")</f>
        <v>Еще фото</v>
      </c>
      <c r="F248" s="14" t="s">
        <v>102</v>
      </c>
      <c r="G248" s="11" t="s">
        <v>388</v>
      </c>
      <c r="H248" s="11" t="s">
        <v>27</v>
      </c>
      <c r="I248" s="15" t="s">
        <v>389</v>
      </c>
      <c r="J248" s="15" t="s">
        <v>28</v>
      </c>
      <c r="K248" s="16" t="s">
        <v>29</v>
      </c>
      <c r="L248" s="55" t="s">
        <v>429</v>
      </c>
      <c r="M248" s="15"/>
      <c r="N248" s="15" t="s">
        <v>89</v>
      </c>
      <c r="O248" s="15"/>
      <c r="P248" s="16" t="s">
        <v>391</v>
      </c>
      <c r="Q248" s="17">
        <v>6999</v>
      </c>
      <c r="R248" s="18">
        <v>47</v>
      </c>
      <c r="S248" s="19">
        <v>4265.8904999999995</v>
      </c>
      <c r="T248" s="20" t="s">
        <v>283</v>
      </c>
      <c r="U248" s="21" t="s">
        <v>285</v>
      </c>
      <c r="V248" s="25" t="s">
        <v>52</v>
      </c>
      <c r="W248" s="22">
        <v>3</v>
      </c>
      <c r="X248" s="23"/>
    </row>
    <row r="249" spans="1:24" s="1" customFormat="1" ht="21" customHeight="1" x14ac:dyDescent="0.3">
      <c r="A249" s="24" t="s">
        <v>23</v>
      </c>
      <c r="B249" s="24" t="s">
        <v>427</v>
      </c>
      <c r="C249" s="27" t="s">
        <v>428</v>
      </c>
      <c r="D249" s="58"/>
      <c r="E249" s="39" t="str">
        <f>HYPERLINK("https://www.google.ru/search?q=112378986&amp;newwindow=1&amp;tbm=isch","Еще фото")</f>
        <v>Еще фото</v>
      </c>
      <c r="F249" s="14" t="s">
        <v>102</v>
      </c>
      <c r="G249" s="24" t="s">
        <v>388</v>
      </c>
      <c r="H249" s="24" t="s">
        <v>27</v>
      </c>
      <c r="I249" s="24" t="s">
        <v>389</v>
      </c>
      <c r="J249" s="15" t="s">
        <v>28</v>
      </c>
      <c r="K249" s="16" t="s">
        <v>29</v>
      </c>
      <c r="L249" s="60"/>
      <c r="M249" s="15"/>
      <c r="N249" s="15" t="s">
        <v>89</v>
      </c>
      <c r="O249" s="15"/>
      <c r="P249" s="16" t="s">
        <v>391</v>
      </c>
      <c r="Q249" s="17">
        <v>6999</v>
      </c>
      <c r="R249" s="18">
        <v>47</v>
      </c>
      <c r="S249" s="19">
        <v>4265.8904999999995</v>
      </c>
      <c r="T249" s="20" t="s">
        <v>283</v>
      </c>
      <c r="U249" s="21" t="s">
        <v>286</v>
      </c>
      <c r="V249" s="22">
        <v>48</v>
      </c>
      <c r="W249" s="22">
        <v>7</v>
      </c>
      <c r="X249" s="23"/>
    </row>
    <row r="250" spans="1:24" s="1" customFormat="1" ht="21" customHeight="1" x14ac:dyDescent="0.3">
      <c r="A250" s="24" t="s">
        <v>23</v>
      </c>
      <c r="B250" s="24" t="s">
        <v>427</v>
      </c>
      <c r="C250" s="27" t="s">
        <v>428</v>
      </c>
      <c r="D250" s="58"/>
      <c r="E250" s="39" t="str">
        <f>HYPERLINK("https://www.google.ru/search?q=112378986&amp;newwindow=1&amp;tbm=isch","Еще фото")</f>
        <v>Еще фото</v>
      </c>
      <c r="F250" s="14" t="s">
        <v>102</v>
      </c>
      <c r="G250" s="24" t="s">
        <v>388</v>
      </c>
      <c r="H250" s="24" t="s">
        <v>27</v>
      </c>
      <c r="I250" s="24" t="s">
        <v>389</v>
      </c>
      <c r="J250" s="15" t="s">
        <v>28</v>
      </c>
      <c r="K250" s="16" t="s">
        <v>29</v>
      </c>
      <c r="L250" s="60"/>
      <c r="M250" s="15"/>
      <c r="N250" s="15" t="s">
        <v>89</v>
      </c>
      <c r="O250" s="15"/>
      <c r="P250" s="16" t="s">
        <v>391</v>
      </c>
      <c r="Q250" s="17">
        <v>6999</v>
      </c>
      <c r="R250" s="18">
        <v>47</v>
      </c>
      <c r="S250" s="19">
        <v>4265.8904999999995</v>
      </c>
      <c r="T250" s="20" t="s">
        <v>283</v>
      </c>
      <c r="U250" s="21" t="s">
        <v>287</v>
      </c>
      <c r="V250" s="22">
        <v>50</v>
      </c>
      <c r="W250" s="22">
        <v>5</v>
      </c>
      <c r="X250" s="23"/>
    </row>
    <row r="251" spans="1:24" s="1" customFormat="1" ht="21" customHeight="1" x14ac:dyDescent="0.3">
      <c r="A251" s="24" t="s">
        <v>23</v>
      </c>
      <c r="B251" s="24" t="s">
        <v>427</v>
      </c>
      <c r="C251" s="27" t="s">
        <v>428</v>
      </c>
      <c r="D251" s="58"/>
      <c r="E251" s="39" t="str">
        <f>HYPERLINK("https://www.google.ru/search?q=112378986&amp;newwindow=1&amp;tbm=isch","Еще фото")</f>
        <v>Еще фото</v>
      </c>
      <c r="F251" s="14" t="s">
        <v>102</v>
      </c>
      <c r="G251" s="24" t="s">
        <v>388</v>
      </c>
      <c r="H251" s="24" t="s">
        <v>27</v>
      </c>
      <c r="I251" s="24" t="s">
        <v>389</v>
      </c>
      <c r="J251" s="15" t="s">
        <v>28</v>
      </c>
      <c r="K251" s="16" t="s">
        <v>29</v>
      </c>
      <c r="L251" s="60"/>
      <c r="M251" s="15"/>
      <c r="N251" s="15" t="s">
        <v>89</v>
      </c>
      <c r="O251" s="15"/>
      <c r="P251" s="16" t="s">
        <v>391</v>
      </c>
      <c r="Q251" s="17">
        <v>6999</v>
      </c>
      <c r="R251" s="18">
        <v>47</v>
      </c>
      <c r="S251" s="19">
        <v>4265.8904999999995</v>
      </c>
      <c r="T251" s="20" t="s">
        <v>283</v>
      </c>
      <c r="U251" s="21" t="s">
        <v>288</v>
      </c>
      <c r="V251" s="22">
        <v>52</v>
      </c>
      <c r="W251" s="22">
        <v>2</v>
      </c>
      <c r="X251" s="23"/>
    </row>
    <row r="252" spans="1:24" s="1" customFormat="1" ht="32" customHeight="1" x14ac:dyDescent="0.3">
      <c r="A252" s="24" t="s">
        <v>23</v>
      </c>
      <c r="B252" s="24" t="s">
        <v>427</v>
      </c>
      <c r="C252" s="27" t="s">
        <v>428</v>
      </c>
      <c r="D252" s="59"/>
      <c r="E252" s="39" t="str">
        <f>HYPERLINK("https://www.google.ru/search?q=112378986&amp;newwindow=1&amp;tbm=isch","Еще фото")</f>
        <v>Еще фото</v>
      </c>
      <c r="F252" s="14" t="s">
        <v>102</v>
      </c>
      <c r="G252" s="24" t="s">
        <v>388</v>
      </c>
      <c r="H252" s="24" t="s">
        <v>27</v>
      </c>
      <c r="I252" s="24" t="s">
        <v>389</v>
      </c>
      <c r="J252" s="15" t="s">
        <v>28</v>
      </c>
      <c r="K252" s="16" t="s">
        <v>29</v>
      </c>
      <c r="L252" s="56"/>
      <c r="M252" s="15"/>
      <c r="N252" s="15" t="s">
        <v>89</v>
      </c>
      <c r="O252" s="15"/>
      <c r="P252" s="16" t="s">
        <v>391</v>
      </c>
      <c r="Q252" s="17">
        <v>6999</v>
      </c>
      <c r="R252" s="18">
        <v>47</v>
      </c>
      <c r="S252" s="19">
        <v>4265.8904999999995</v>
      </c>
      <c r="T252" s="20" t="s">
        <v>283</v>
      </c>
      <c r="U252" s="21" t="s">
        <v>352</v>
      </c>
      <c r="V252" s="25" t="s">
        <v>353</v>
      </c>
      <c r="W252" s="22">
        <v>2</v>
      </c>
      <c r="X252" s="23"/>
    </row>
    <row r="253" spans="1:24" s="1" customFormat="1" ht="21" customHeight="1" x14ac:dyDescent="0.3">
      <c r="A253" s="11" t="s">
        <v>23</v>
      </c>
      <c r="B253" s="11" t="s">
        <v>430</v>
      </c>
      <c r="C253" s="26" t="s">
        <v>431</v>
      </c>
      <c r="D253" s="57"/>
      <c r="E253" s="39" t="str">
        <f>HYPERLINK("https://www.google.ru/search?q=112378987&amp;newwindow=1&amp;tbm=isch","Еще фото")</f>
        <v>Еще фото</v>
      </c>
      <c r="F253" s="14" t="s">
        <v>102</v>
      </c>
      <c r="G253" s="11" t="s">
        <v>388</v>
      </c>
      <c r="H253" s="11" t="s">
        <v>27</v>
      </c>
      <c r="I253" s="15" t="s">
        <v>389</v>
      </c>
      <c r="J253" s="15" t="s">
        <v>28</v>
      </c>
      <c r="K253" s="16" t="s">
        <v>29</v>
      </c>
      <c r="L253" s="55" t="s">
        <v>429</v>
      </c>
      <c r="M253" s="15"/>
      <c r="N253" s="15" t="s">
        <v>37</v>
      </c>
      <c r="O253" s="15"/>
      <c r="P253" s="16" t="s">
        <v>391</v>
      </c>
      <c r="Q253" s="17">
        <v>6999</v>
      </c>
      <c r="R253" s="18">
        <v>47</v>
      </c>
      <c r="S253" s="19">
        <v>4265.8904999999995</v>
      </c>
      <c r="T253" s="20" t="s">
        <v>283</v>
      </c>
      <c r="U253" s="21" t="s">
        <v>285</v>
      </c>
      <c r="V253" s="25" t="s">
        <v>52</v>
      </c>
      <c r="W253" s="22">
        <v>4</v>
      </c>
      <c r="X253" s="23"/>
    </row>
    <row r="254" spans="1:24" s="1" customFormat="1" ht="21" customHeight="1" x14ac:dyDescent="0.3">
      <c r="A254" s="24" t="s">
        <v>23</v>
      </c>
      <c r="B254" s="24" t="s">
        <v>430</v>
      </c>
      <c r="C254" s="27" t="s">
        <v>431</v>
      </c>
      <c r="D254" s="58"/>
      <c r="E254" s="39" t="str">
        <f>HYPERLINK("https://www.google.ru/search?q=112378987&amp;newwindow=1&amp;tbm=isch","Еще фото")</f>
        <v>Еще фото</v>
      </c>
      <c r="F254" s="14" t="s">
        <v>102</v>
      </c>
      <c r="G254" s="24" t="s">
        <v>388</v>
      </c>
      <c r="H254" s="24" t="s">
        <v>27</v>
      </c>
      <c r="I254" s="24" t="s">
        <v>389</v>
      </c>
      <c r="J254" s="15" t="s">
        <v>28</v>
      </c>
      <c r="K254" s="16" t="s">
        <v>29</v>
      </c>
      <c r="L254" s="60"/>
      <c r="M254" s="15"/>
      <c r="N254" s="15" t="s">
        <v>37</v>
      </c>
      <c r="O254" s="15"/>
      <c r="P254" s="16" t="s">
        <v>391</v>
      </c>
      <c r="Q254" s="17">
        <v>6999</v>
      </c>
      <c r="R254" s="18">
        <v>47</v>
      </c>
      <c r="S254" s="19">
        <v>4265.8904999999995</v>
      </c>
      <c r="T254" s="20" t="s">
        <v>283</v>
      </c>
      <c r="U254" s="21" t="s">
        <v>286</v>
      </c>
      <c r="V254" s="22">
        <v>48</v>
      </c>
      <c r="W254" s="22">
        <v>6</v>
      </c>
      <c r="X254" s="23"/>
    </row>
    <row r="255" spans="1:24" s="1" customFormat="1" ht="21" customHeight="1" x14ac:dyDescent="0.3">
      <c r="A255" s="24" t="s">
        <v>23</v>
      </c>
      <c r="B255" s="24" t="s">
        <v>430</v>
      </c>
      <c r="C255" s="27" t="s">
        <v>431</v>
      </c>
      <c r="D255" s="58"/>
      <c r="E255" s="39" t="str">
        <f>HYPERLINK("https://www.google.ru/search?q=112378987&amp;newwindow=1&amp;tbm=isch","Еще фото")</f>
        <v>Еще фото</v>
      </c>
      <c r="F255" s="14" t="s">
        <v>102</v>
      </c>
      <c r="G255" s="24" t="s">
        <v>388</v>
      </c>
      <c r="H255" s="24" t="s">
        <v>27</v>
      </c>
      <c r="I255" s="24" t="s">
        <v>389</v>
      </c>
      <c r="J255" s="15" t="s">
        <v>28</v>
      </c>
      <c r="K255" s="16" t="s">
        <v>29</v>
      </c>
      <c r="L255" s="60"/>
      <c r="M255" s="15"/>
      <c r="N255" s="15" t="s">
        <v>37</v>
      </c>
      <c r="O255" s="15"/>
      <c r="P255" s="16" t="s">
        <v>391</v>
      </c>
      <c r="Q255" s="17">
        <v>6999</v>
      </c>
      <c r="R255" s="18">
        <v>47</v>
      </c>
      <c r="S255" s="19">
        <v>4265.8904999999995</v>
      </c>
      <c r="T255" s="20" t="s">
        <v>283</v>
      </c>
      <c r="U255" s="21" t="s">
        <v>287</v>
      </c>
      <c r="V255" s="22">
        <v>50</v>
      </c>
      <c r="W255" s="22">
        <v>7</v>
      </c>
      <c r="X255" s="23"/>
    </row>
    <row r="256" spans="1:24" s="1" customFormat="1" ht="21" customHeight="1" x14ac:dyDescent="0.3">
      <c r="A256" s="24" t="s">
        <v>23</v>
      </c>
      <c r="B256" s="24" t="s">
        <v>430</v>
      </c>
      <c r="C256" s="27" t="s">
        <v>431</v>
      </c>
      <c r="D256" s="58"/>
      <c r="E256" s="39" t="str">
        <f>HYPERLINK("https://www.google.ru/search?q=112378987&amp;newwindow=1&amp;tbm=isch","Еще фото")</f>
        <v>Еще фото</v>
      </c>
      <c r="F256" s="14" t="s">
        <v>102</v>
      </c>
      <c r="G256" s="24" t="s">
        <v>388</v>
      </c>
      <c r="H256" s="24" t="s">
        <v>27</v>
      </c>
      <c r="I256" s="24" t="s">
        <v>389</v>
      </c>
      <c r="J256" s="15" t="s">
        <v>28</v>
      </c>
      <c r="K256" s="16" t="s">
        <v>29</v>
      </c>
      <c r="L256" s="60"/>
      <c r="M256" s="15"/>
      <c r="N256" s="15" t="s">
        <v>37</v>
      </c>
      <c r="O256" s="15"/>
      <c r="P256" s="16" t="s">
        <v>391</v>
      </c>
      <c r="Q256" s="17">
        <v>6999</v>
      </c>
      <c r="R256" s="18">
        <v>47</v>
      </c>
      <c r="S256" s="19">
        <v>4265.8904999999995</v>
      </c>
      <c r="T256" s="20" t="s">
        <v>283</v>
      </c>
      <c r="U256" s="21" t="s">
        <v>288</v>
      </c>
      <c r="V256" s="22">
        <v>52</v>
      </c>
      <c r="W256" s="22">
        <v>6</v>
      </c>
      <c r="X256" s="23"/>
    </row>
    <row r="257" spans="1:24" s="1" customFormat="1" ht="32" customHeight="1" x14ac:dyDescent="0.3">
      <c r="A257" s="24" t="s">
        <v>23</v>
      </c>
      <c r="B257" s="24" t="s">
        <v>430</v>
      </c>
      <c r="C257" s="27" t="s">
        <v>431</v>
      </c>
      <c r="D257" s="59"/>
      <c r="E257" s="39" t="str">
        <f>HYPERLINK("https://www.google.ru/search?q=112378987&amp;newwindow=1&amp;tbm=isch","Еще фото")</f>
        <v>Еще фото</v>
      </c>
      <c r="F257" s="14" t="s">
        <v>102</v>
      </c>
      <c r="G257" s="24" t="s">
        <v>388</v>
      </c>
      <c r="H257" s="24" t="s">
        <v>27</v>
      </c>
      <c r="I257" s="24" t="s">
        <v>389</v>
      </c>
      <c r="J257" s="15" t="s">
        <v>28</v>
      </c>
      <c r="K257" s="16" t="s">
        <v>29</v>
      </c>
      <c r="L257" s="56"/>
      <c r="M257" s="15"/>
      <c r="N257" s="15" t="s">
        <v>37</v>
      </c>
      <c r="O257" s="15"/>
      <c r="P257" s="16" t="s">
        <v>391</v>
      </c>
      <c r="Q257" s="17">
        <v>6999</v>
      </c>
      <c r="R257" s="18">
        <v>47</v>
      </c>
      <c r="S257" s="19">
        <v>4265.8904999999995</v>
      </c>
      <c r="T257" s="20" t="s">
        <v>283</v>
      </c>
      <c r="U257" s="21" t="s">
        <v>352</v>
      </c>
      <c r="V257" s="25" t="s">
        <v>353</v>
      </c>
      <c r="W257" s="22">
        <v>5</v>
      </c>
      <c r="X257" s="23"/>
    </row>
    <row r="258" spans="1:24" s="1" customFormat="1" ht="108" customHeight="1" x14ac:dyDescent="0.3">
      <c r="A258" s="11" t="s">
        <v>23</v>
      </c>
      <c r="B258" s="11" t="s">
        <v>432</v>
      </c>
      <c r="C258" s="12" t="s">
        <v>433</v>
      </c>
      <c r="D258" s="13"/>
      <c r="E258" s="39" t="str">
        <f>HYPERLINK("https://www.google.ru/search?q=112350306&amp;newwindow=1&amp;tbm=isch","Еще фото")</f>
        <v>Еще фото</v>
      </c>
      <c r="F258" s="14"/>
      <c r="G258" s="11" t="s">
        <v>434</v>
      </c>
      <c r="H258" s="11" t="s">
        <v>27</v>
      </c>
      <c r="I258" s="15" t="s">
        <v>435</v>
      </c>
      <c r="J258" s="15" t="s">
        <v>279</v>
      </c>
      <c r="K258" s="16" t="s">
        <v>62</v>
      </c>
      <c r="L258" s="15" t="s">
        <v>436</v>
      </c>
      <c r="M258" s="15"/>
      <c r="N258" s="15" t="s">
        <v>76</v>
      </c>
      <c r="O258" s="15"/>
      <c r="P258" s="16" t="s">
        <v>50</v>
      </c>
      <c r="Q258" s="17">
        <v>3499</v>
      </c>
      <c r="R258" s="18">
        <v>50</v>
      </c>
      <c r="S258" s="19">
        <v>2011.925</v>
      </c>
      <c r="T258" s="20" t="s">
        <v>283</v>
      </c>
      <c r="U258" s="21" t="s">
        <v>285</v>
      </c>
      <c r="V258" s="22">
        <v>42</v>
      </c>
      <c r="W258" s="22">
        <v>1</v>
      </c>
      <c r="X258" s="23"/>
    </row>
    <row r="259" spans="1:24" s="1" customFormat="1" ht="26" customHeight="1" x14ac:dyDescent="0.3">
      <c r="A259" s="11" t="s">
        <v>23</v>
      </c>
      <c r="B259" s="11" t="s">
        <v>437</v>
      </c>
      <c r="C259" s="12" t="s">
        <v>438</v>
      </c>
      <c r="D259" s="57"/>
      <c r="E259" s="39" t="str">
        <f>HYPERLINK("https://www.google.ru/search?q=112378086&amp;newwindow=1&amp;tbm=isch","Еще фото")</f>
        <v>Еще фото</v>
      </c>
      <c r="F259" s="14"/>
      <c r="G259" s="11" t="s">
        <v>439</v>
      </c>
      <c r="H259" s="11" t="s">
        <v>27</v>
      </c>
      <c r="I259" s="15" t="s">
        <v>435</v>
      </c>
      <c r="J259" s="15" t="s">
        <v>28</v>
      </c>
      <c r="K259" s="16" t="s">
        <v>62</v>
      </c>
      <c r="L259" s="55" t="s">
        <v>440</v>
      </c>
      <c r="M259" s="15"/>
      <c r="N259" s="15" t="s">
        <v>441</v>
      </c>
      <c r="O259" s="15"/>
      <c r="P259" s="16" t="s">
        <v>442</v>
      </c>
      <c r="Q259" s="17">
        <v>3999</v>
      </c>
      <c r="R259" s="18">
        <v>50</v>
      </c>
      <c r="S259" s="19">
        <v>2299.4249999999997</v>
      </c>
      <c r="T259" s="20" t="s">
        <v>283</v>
      </c>
      <c r="U259" s="21" t="s">
        <v>285</v>
      </c>
      <c r="V259" s="22">
        <v>42</v>
      </c>
      <c r="W259" s="22">
        <v>2</v>
      </c>
      <c r="X259" s="23"/>
    </row>
    <row r="260" spans="1:24" s="1" customFormat="1" ht="26" customHeight="1" x14ac:dyDescent="0.3">
      <c r="A260" s="24" t="s">
        <v>23</v>
      </c>
      <c r="B260" s="24" t="s">
        <v>437</v>
      </c>
      <c r="C260" s="12" t="s">
        <v>438</v>
      </c>
      <c r="D260" s="58"/>
      <c r="E260" s="39" t="str">
        <f>HYPERLINK("https://www.google.ru/search?q=112378086&amp;newwindow=1&amp;tbm=isch","Еще фото")</f>
        <v>Еще фото</v>
      </c>
      <c r="F260" s="14"/>
      <c r="G260" s="24" t="s">
        <v>439</v>
      </c>
      <c r="H260" s="24" t="s">
        <v>27</v>
      </c>
      <c r="I260" s="24" t="s">
        <v>435</v>
      </c>
      <c r="J260" s="15" t="s">
        <v>28</v>
      </c>
      <c r="K260" s="16" t="s">
        <v>62</v>
      </c>
      <c r="L260" s="60"/>
      <c r="M260" s="15"/>
      <c r="N260" s="15" t="s">
        <v>441</v>
      </c>
      <c r="O260" s="15"/>
      <c r="P260" s="16" t="s">
        <v>442</v>
      </c>
      <c r="Q260" s="17">
        <v>3999</v>
      </c>
      <c r="R260" s="18">
        <v>50</v>
      </c>
      <c r="S260" s="19">
        <v>2299.4249999999997</v>
      </c>
      <c r="T260" s="20" t="s">
        <v>283</v>
      </c>
      <c r="U260" s="21" t="s">
        <v>286</v>
      </c>
      <c r="V260" s="22">
        <v>44</v>
      </c>
      <c r="W260" s="22">
        <v>6</v>
      </c>
      <c r="X260" s="23"/>
    </row>
    <row r="261" spans="1:24" s="1" customFormat="1" ht="26" customHeight="1" x14ac:dyDescent="0.3">
      <c r="A261" s="24" t="s">
        <v>23</v>
      </c>
      <c r="B261" s="24" t="s">
        <v>437</v>
      </c>
      <c r="C261" s="12" t="s">
        <v>438</v>
      </c>
      <c r="D261" s="58"/>
      <c r="E261" s="39" t="str">
        <f>HYPERLINK("https://www.google.ru/search?q=112378086&amp;newwindow=1&amp;tbm=isch","Еще фото")</f>
        <v>Еще фото</v>
      </c>
      <c r="F261" s="14"/>
      <c r="G261" s="24" t="s">
        <v>439</v>
      </c>
      <c r="H261" s="24" t="s">
        <v>27</v>
      </c>
      <c r="I261" s="24" t="s">
        <v>435</v>
      </c>
      <c r="J261" s="15" t="s">
        <v>28</v>
      </c>
      <c r="K261" s="16" t="s">
        <v>62</v>
      </c>
      <c r="L261" s="60"/>
      <c r="M261" s="15"/>
      <c r="N261" s="15" t="s">
        <v>441</v>
      </c>
      <c r="O261" s="15"/>
      <c r="P261" s="16" t="s">
        <v>442</v>
      </c>
      <c r="Q261" s="17">
        <v>3999</v>
      </c>
      <c r="R261" s="18">
        <v>50</v>
      </c>
      <c r="S261" s="19">
        <v>2299.4249999999997</v>
      </c>
      <c r="T261" s="20" t="s">
        <v>283</v>
      </c>
      <c r="U261" s="21" t="s">
        <v>287</v>
      </c>
      <c r="V261" s="22">
        <v>46</v>
      </c>
      <c r="W261" s="22">
        <v>8</v>
      </c>
      <c r="X261" s="23"/>
    </row>
    <row r="262" spans="1:24" s="1" customFormat="1" ht="26" customHeight="1" x14ac:dyDescent="0.3">
      <c r="A262" s="24" t="s">
        <v>23</v>
      </c>
      <c r="B262" s="24" t="s">
        <v>437</v>
      </c>
      <c r="C262" s="12" t="s">
        <v>438</v>
      </c>
      <c r="D262" s="59"/>
      <c r="E262" s="39" t="str">
        <f>HYPERLINK("https://www.google.ru/search?q=112378086&amp;newwindow=1&amp;tbm=isch","Еще фото")</f>
        <v>Еще фото</v>
      </c>
      <c r="F262" s="14"/>
      <c r="G262" s="24" t="s">
        <v>439</v>
      </c>
      <c r="H262" s="24" t="s">
        <v>27</v>
      </c>
      <c r="I262" s="24" t="s">
        <v>435</v>
      </c>
      <c r="J262" s="15" t="s">
        <v>28</v>
      </c>
      <c r="K262" s="16" t="s">
        <v>62</v>
      </c>
      <c r="L262" s="56"/>
      <c r="M262" s="15"/>
      <c r="N262" s="15" t="s">
        <v>441</v>
      </c>
      <c r="O262" s="15"/>
      <c r="P262" s="16" t="s">
        <v>442</v>
      </c>
      <c r="Q262" s="17">
        <v>3999</v>
      </c>
      <c r="R262" s="18">
        <v>50</v>
      </c>
      <c r="S262" s="19">
        <v>2299.4249999999997</v>
      </c>
      <c r="T262" s="20" t="s">
        <v>283</v>
      </c>
      <c r="U262" s="21" t="s">
        <v>288</v>
      </c>
      <c r="V262" s="22">
        <v>48</v>
      </c>
      <c r="W262" s="22">
        <v>8</v>
      </c>
      <c r="X262" s="23"/>
    </row>
    <row r="263" spans="1:24" s="1" customFormat="1" ht="21" customHeight="1" x14ac:dyDescent="0.3">
      <c r="A263" s="11" t="s">
        <v>23</v>
      </c>
      <c r="B263" s="11" t="s">
        <v>443</v>
      </c>
      <c r="C263" s="26" t="s">
        <v>444</v>
      </c>
      <c r="D263" s="57"/>
      <c r="E263" s="39" t="str">
        <f>HYPERLINK("https://www.google.ru/search?q=112378135&amp;newwindow=1&amp;tbm=isch","Еще фото")</f>
        <v>Еще фото</v>
      </c>
      <c r="F263" s="14"/>
      <c r="G263" s="11" t="s">
        <v>445</v>
      </c>
      <c r="H263" s="11" t="s">
        <v>27</v>
      </c>
      <c r="I263" s="15" t="s">
        <v>435</v>
      </c>
      <c r="J263" s="15" t="s">
        <v>28</v>
      </c>
      <c r="K263" s="16" t="s">
        <v>62</v>
      </c>
      <c r="L263" s="55" t="s">
        <v>446</v>
      </c>
      <c r="M263" s="15"/>
      <c r="N263" s="15" t="s">
        <v>373</v>
      </c>
      <c r="O263" s="15"/>
      <c r="P263" s="16" t="s">
        <v>447</v>
      </c>
      <c r="Q263" s="17">
        <v>6799</v>
      </c>
      <c r="R263" s="18">
        <v>50</v>
      </c>
      <c r="S263" s="19">
        <v>3909.4249999999997</v>
      </c>
      <c r="T263" s="20" t="s">
        <v>283</v>
      </c>
      <c r="U263" s="21" t="s">
        <v>284</v>
      </c>
      <c r="V263" s="22">
        <v>40</v>
      </c>
      <c r="W263" s="22">
        <v>5</v>
      </c>
      <c r="X263" s="23"/>
    </row>
    <row r="264" spans="1:24" s="1" customFormat="1" ht="21" customHeight="1" x14ac:dyDescent="0.3">
      <c r="A264" s="24" t="s">
        <v>23</v>
      </c>
      <c r="B264" s="24" t="s">
        <v>443</v>
      </c>
      <c r="C264" s="27" t="s">
        <v>444</v>
      </c>
      <c r="D264" s="58"/>
      <c r="E264" s="39" t="str">
        <f>HYPERLINK("https://www.google.ru/search?q=112378135&amp;newwindow=1&amp;tbm=isch","Еще фото")</f>
        <v>Еще фото</v>
      </c>
      <c r="F264" s="14"/>
      <c r="G264" s="24" t="s">
        <v>445</v>
      </c>
      <c r="H264" s="24" t="s">
        <v>27</v>
      </c>
      <c r="I264" s="24" t="s">
        <v>435</v>
      </c>
      <c r="J264" s="15" t="s">
        <v>28</v>
      </c>
      <c r="K264" s="16" t="s">
        <v>62</v>
      </c>
      <c r="L264" s="60"/>
      <c r="M264" s="15"/>
      <c r="N264" s="15" t="s">
        <v>373</v>
      </c>
      <c r="O264" s="15"/>
      <c r="P264" s="16" t="s">
        <v>447</v>
      </c>
      <c r="Q264" s="17">
        <v>6799</v>
      </c>
      <c r="R264" s="18">
        <v>50</v>
      </c>
      <c r="S264" s="19">
        <v>3909.4249999999997</v>
      </c>
      <c r="T264" s="20" t="s">
        <v>283</v>
      </c>
      <c r="U264" s="21" t="s">
        <v>285</v>
      </c>
      <c r="V264" s="22">
        <v>42</v>
      </c>
      <c r="W264" s="22">
        <v>5</v>
      </c>
      <c r="X264" s="23"/>
    </row>
    <row r="265" spans="1:24" s="1" customFormat="1" ht="21" customHeight="1" x14ac:dyDescent="0.3">
      <c r="A265" s="24" t="s">
        <v>23</v>
      </c>
      <c r="B265" s="24" t="s">
        <v>443</v>
      </c>
      <c r="C265" s="27" t="s">
        <v>444</v>
      </c>
      <c r="D265" s="58"/>
      <c r="E265" s="39" t="str">
        <f>HYPERLINK("https://www.google.ru/search?q=112378135&amp;newwindow=1&amp;tbm=isch","Еще фото")</f>
        <v>Еще фото</v>
      </c>
      <c r="F265" s="14"/>
      <c r="G265" s="24" t="s">
        <v>445</v>
      </c>
      <c r="H265" s="24" t="s">
        <v>27</v>
      </c>
      <c r="I265" s="24" t="s">
        <v>435</v>
      </c>
      <c r="J265" s="15" t="s">
        <v>28</v>
      </c>
      <c r="K265" s="16" t="s">
        <v>62</v>
      </c>
      <c r="L265" s="60"/>
      <c r="M265" s="15"/>
      <c r="N265" s="15" t="s">
        <v>373</v>
      </c>
      <c r="O265" s="15"/>
      <c r="P265" s="16" t="s">
        <v>447</v>
      </c>
      <c r="Q265" s="17">
        <v>6799</v>
      </c>
      <c r="R265" s="18">
        <v>50</v>
      </c>
      <c r="S265" s="19">
        <v>3909.4249999999997</v>
      </c>
      <c r="T265" s="20" t="s">
        <v>283</v>
      </c>
      <c r="U265" s="21" t="s">
        <v>286</v>
      </c>
      <c r="V265" s="22">
        <v>44</v>
      </c>
      <c r="W265" s="22">
        <v>1</v>
      </c>
      <c r="X265" s="23"/>
    </row>
    <row r="266" spans="1:24" s="1" customFormat="1" ht="21" customHeight="1" x14ac:dyDescent="0.3">
      <c r="A266" s="24" t="s">
        <v>23</v>
      </c>
      <c r="B266" s="24" t="s">
        <v>443</v>
      </c>
      <c r="C266" s="27" t="s">
        <v>444</v>
      </c>
      <c r="D266" s="58"/>
      <c r="E266" s="39" t="str">
        <f>HYPERLINK("https://www.google.ru/search?q=112378135&amp;newwindow=1&amp;tbm=isch","Еще фото")</f>
        <v>Еще фото</v>
      </c>
      <c r="F266" s="14"/>
      <c r="G266" s="24" t="s">
        <v>445</v>
      </c>
      <c r="H266" s="24" t="s">
        <v>27</v>
      </c>
      <c r="I266" s="24" t="s">
        <v>435</v>
      </c>
      <c r="J266" s="15" t="s">
        <v>28</v>
      </c>
      <c r="K266" s="16" t="s">
        <v>62</v>
      </c>
      <c r="L266" s="60"/>
      <c r="M266" s="15"/>
      <c r="N266" s="15" t="s">
        <v>373</v>
      </c>
      <c r="O266" s="15"/>
      <c r="P266" s="16" t="s">
        <v>447</v>
      </c>
      <c r="Q266" s="17">
        <v>6799</v>
      </c>
      <c r="R266" s="18">
        <v>50</v>
      </c>
      <c r="S266" s="19">
        <v>3909.4249999999997</v>
      </c>
      <c r="T266" s="20" t="s">
        <v>283</v>
      </c>
      <c r="U266" s="21" t="s">
        <v>287</v>
      </c>
      <c r="V266" s="22">
        <v>46</v>
      </c>
      <c r="W266" s="22">
        <v>7</v>
      </c>
      <c r="X266" s="23"/>
    </row>
    <row r="267" spans="1:24" s="1" customFormat="1" ht="32" customHeight="1" x14ac:dyDescent="0.3">
      <c r="A267" s="24" t="s">
        <v>23</v>
      </c>
      <c r="B267" s="24" t="s">
        <v>443</v>
      </c>
      <c r="C267" s="27" t="s">
        <v>444</v>
      </c>
      <c r="D267" s="59"/>
      <c r="E267" s="39" t="str">
        <f>HYPERLINK("https://www.google.ru/search?q=112378135&amp;newwindow=1&amp;tbm=isch","Еще фото")</f>
        <v>Еще фото</v>
      </c>
      <c r="F267" s="14"/>
      <c r="G267" s="24" t="s">
        <v>445</v>
      </c>
      <c r="H267" s="24" t="s">
        <v>27</v>
      </c>
      <c r="I267" s="24" t="s">
        <v>435</v>
      </c>
      <c r="J267" s="15" t="s">
        <v>28</v>
      </c>
      <c r="K267" s="16" t="s">
        <v>62</v>
      </c>
      <c r="L267" s="56"/>
      <c r="M267" s="15"/>
      <c r="N267" s="15" t="s">
        <v>373</v>
      </c>
      <c r="O267" s="15"/>
      <c r="P267" s="16" t="s">
        <v>447</v>
      </c>
      <c r="Q267" s="17">
        <v>6799</v>
      </c>
      <c r="R267" s="18">
        <v>50</v>
      </c>
      <c r="S267" s="19">
        <v>3909.4249999999997</v>
      </c>
      <c r="T267" s="20" t="s">
        <v>283</v>
      </c>
      <c r="U267" s="21" t="s">
        <v>288</v>
      </c>
      <c r="V267" s="22">
        <v>48</v>
      </c>
      <c r="W267" s="22">
        <v>5</v>
      </c>
      <c r="X267" s="23"/>
    </row>
    <row r="268" spans="1:24" s="1" customFormat="1" ht="108" customHeight="1" x14ac:dyDescent="0.3">
      <c r="A268" s="11" t="s">
        <v>23</v>
      </c>
      <c r="B268" s="11" t="s">
        <v>448</v>
      </c>
      <c r="C268" s="12" t="s">
        <v>449</v>
      </c>
      <c r="D268" s="13"/>
      <c r="E268" s="39" t="str">
        <f>HYPERLINK("https://www.google.ru/search?q=112371477&amp;newwindow=1&amp;tbm=isch","Еще фото")</f>
        <v>Еще фото</v>
      </c>
      <c r="F268" s="14"/>
      <c r="G268" s="11" t="s">
        <v>434</v>
      </c>
      <c r="H268" s="11" t="s">
        <v>27</v>
      </c>
      <c r="I268" s="15" t="s">
        <v>435</v>
      </c>
      <c r="J268" s="15" t="s">
        <v>28</v>
      </c>
      <c r="K268" s="16" t="s">
        <v>29</v>
      </c>
      <c r="L268" s="15" t="s">
        <v>450</v>
      </c>
      <c r="M268" s="15"/>
      <c r="N268" s="15" t="s">
        <v>37</v>
      </c>
      <c r="O268" s="15"/>
      <c r="P268" s="16" t="s">
        <v>50</v>
      </c>
      <c r="Q268" s="17">
        <v>3199</v>
      </c>
      <c r="R268" s="18">
        <v>49.98</v>
      </c>
      <c r="S268" s="19">
        <v>1839.9884999999999</v>
      </c>
      <c r="T268" s="20" t="s">
        <v>283</v>
      </c>
      <c r="U268" s="21" t="s">
        <v>285</v>
      </c>
      <c r="V268" s="25" t="s">
        <v>52</v>
      </c>
      <c r="W268" s="22">
        <v>1</v>
      </c>
      <c r="X268" s="23"/>
    </row>
    <row r="269" spans="1:24" s="1" customFormat="1" ht="108" customHeight="1" x14ac:dyDescent="0.3">
      <c r="A269" s="11" t="s">
        <v>23</v>
      </c>
      <c r="B269" s="11" t="s">
        <v>451</v>
      </c>
      <c r="C269" s="12" t="s">
        <v>452</v>
      </c>
      <c r="D269" s="13"/>
      <c r="E269" s="39" t="str">
        <f>HYPERLINK("https://www.google.ru/search?q=112350631&amp;newwindow=1&amp;tbm=isch","Еще фото")</f>
        <v>Еще фото</v>
      </c>
      <c r="F269" s="14"/>
      <c r="G269" s="11" t="s">
        <v>434</v>
      </c>
      <c r="H269" s="11" t="s">
        <v>27</v>
      </c>
      <c r="I269" s="15" t="s">
        <v>435</v>
      </c>
      <c r="J269" s="15" t="s">
        <v>279</v>
      </c>
      <c r="K269" s="16" t="s">
        <v>62</v>
      </c>
      <c r="L269" s="15" t="s">
        <v>436</v>
      </c>
      <c r="M269" s="15"/>
      <c r="N269" s="15" t="s">
        <v>347</v>
      </c>
      <c r="O269" s="15"/>
      <c r="P269" s="16" t="s">
        <v>50</v>
      </c>
      <c r="Q269" s="17">
        <v>2899</v>
      </c>
      <c r="R269" s="18">
        <v>48.26</v>
      </c>
      <c r="S269" s="19">
        <v>1724.9884999999999</v>
      </c>
      <c r="T269" s="20" t="s">
        <v>283</v>
      </c>
      <c r="U269" s="21" t="s">
        <v>284</v>
      </c>
      <c r="V269" s="22">
        <v>40</v>
      </c>
      <c r="W269" s="22">
        <v>1</v>
      </c>
      <c r="X269" s="23"/>
    </row>
    <row r="270" spans="1:24" s="1" customFormat="1" ht="108" customHeight="1" x14ac:dyDescent="0.3">
      <c r="A270" s="11" t="s">
        <v>23</v>
      </c>
      <c r="B270" s="11" t="s">
        <v>453</v>
      </c>
      <c r="C270" s="12" t="s">
        <v>454</v>
      </c>
      <c r="D270" s="13"/>
      <c r="E270" s="39" t="str">
        <f>HYPERLINK("https://www.google.ru/search?q=112371482&amp;newwindow=1&amp;tbm=isch","Еще фото")</f>
        <v>Еще фото</v>
      </c>
      <c r="F270" s="14"/>
      <c r="G270" s="11" t="s">
        <v>455</v>
      </c>
      <c r="H270" s="11" t="s">
        <v>27</v>
      </c>
      <c r="I270" s="15" t="s">
        <v>435</v>
      </c>
      <c r="J270" s="15" t="s">
        <v>28</v>
      </c>
      <c r="K270" s="16" t="s">
        <v>29</v>
      </c>
      <c r="L270" s="15" t="s">
        <v>456</v>
      </c>
      <c r="M270" s="15"/>
      <c r="N270" s="15" t="s">
        <v>457</v>
      </c>
      <c r="O270" s="15"/>
      <c r="P270" s="16" t="s">
        <v>50</v>
      </c>
      <c r="Q270" s="17">
        <v>6899</v>
      </c>
      <c r="R270" s="18">
        <v>47.82</v>
      </c>
      <c r="S270" s="19">
        <v>4139.9884999999995</v>
      </c>
      <c r="T270" s="20" t="s">
        <v>283</v>
      </c>
      <c r="U270" s="21" t="s">
        <v>352</v>
      </c>
      <c r="V270" s="25" t="s">
        <v>353</v>
      </c>
      <c r="W270" s="22">
        <v>2</v>
      </c>
      <c r="X270" s="23"/>
    </row>
    <row r="271" spans="1:24" s="1" customFormat="1" ht="108" customHeight="1" x14ac:dyDescent="0.3">
      <c r="A271" s="11" t="s">
        <v>23</v>
      </c>
      <c r="B271" s="11" t="s">
        <v>458</v>
      </c>
      <c r="C271" s="12" t="s">
        <v>459</v>
      </c>
      <c r="D271" s="13"/>
      <c r="E271" s="39" t="str">
        <f>HYPERLINK("https://www.google.ru/search?q=112378005&amp;newwindow=1&amp;tbm=isch","Еще фото")</f>
        <v>Еще фото</v>
      </c>
      <c r="F271" s="14" t="s">
        <v>102</v>
      </c>
      <c r="G271" s="11" t="s">
        <v>434</v>
      </c>
      <c r="H271" s="11" t="s">
        <v>27</v>
      </c>
      <c r="I271" s="15" t="s">
        <v>435</v>
      </c>
      <c r="J271" s="15" t="s">
        <v>28</v>
      </c>
      <c r="K271" s="16" t="s">
        <v>29</v>
      </c>
      <c r="L271" s="15" t="s">
        <v>460</v>
      </c>
      <c r="M271" s="15"/>
      <c r="N271" s="15" t="s">
        <v>37</v>
      </c>
      <c r="O271" s="15"/>
      <c r="P271" s="16" t="s">
        <v>50</v>
      </c>
      <c r="Q271" s="17">
        <v>5099</v>
      </c>
      <c r="R271" s="18">
        <v>47.05</v>
      </c>
      <c r="S271" s="19">
        <v>3104.9884999999995</v>
      </c>
      <c r="T271" s="20" t="s">
        <v>283</v>
      </c>
      <c r="U271" s="21" t="s">
        <v>352</v>
      </c>
      <c r="V271" s="25" t="s">
        <v>353</v>
      </c>
      <c r="W271" s="22">
        <v>1</v>
      </c>
      <c r="X271" s="23"/>
    </row>
    <row r="272" spans="1:24" s="1" customFormat="1" ht="108" customHeight="1" x14ac:dyDescent="0.3">
      <c r="A272" s="11" t="s">
        <v>23</v>
      </c>
      <c r="B272" s="11" t="s">
        <v>461</v>
      </c>
      <c r="C272" s="12" t="s">
        <v>462</v>
      </c>
      <c r="D272" s="13"/>
      <c r="E272" s="39" t="str">
        <f>HYPERLINK("https://www.google.ru/search?q=112357358&amp;newwindow=1&amp;tbm=isch","Еще фото")</f>
        <v>Еще фото</v>
      </c>
      <c r="F272" s="14" t="s">
        <v>102</v>
      </c>
      <c r="G272" s="11" t="s">
        <v>434</v>
      </c>
      <c r="H272" s="11" t="s">
        <v>27</v>
      </c>
      <c r="I272" s="15" t="s">
        <v>435</v>
      </c>
      <c r="J272" s="15" t="s">
        <v>279</v>
      </c>
      <c r="K272" s="16" t="s">
        <v>29</v>
      </c>
      <c r="L272" s="15" t="s">
        <v>463</v>
      </c>
      <c r="M272" s="15"/>
      <c r="N272" s="15" t="s">
        <v>37</v>
      </c>
      <c r="O272" s="15"/>
      <c r="P272" s="16" t="s">
        <v>50</v>
      </c>
      <c r="Q272" s="17">
        <v>3399</v>
      </c>
      <c r="R272" s="18">
        <v>47.04</v>
      </c>
      <c r="S272" s="19">
        <v>2069.9884999999999</v>
      </c>
      <c r="T272" s="20" t="s">
        <v>283</v>
      </c>
      <c r="U272" s="21" t="s">
        <v>285</v>
      </c>
      <c r="V272" s="25" t="s">
        <v>52</v>
      </c>
      <c r="W272" s="22">
        <v>5</v>
      </c>
      <c r="X272" s="23"/>
    </row>
    <row r="273" spans="1:24" s="1" customFormat="1" ht="108" customHeight="1" x14ac:dyDescent="0.3">
      <c r="A273" s="11" t="s">
        <v>23</v>
      </c>
      <c r="B273" s="11" t="s">
        <v>464</v>
      </c>
      <c r="C273" s="12" t="s">
        <v>465</v>
      </c>
      <c r="D273" s="13"/>
      <c r="E273" s="39" t="str">
        <f>HYPERLINK("https://www.google.ru/search?q=112351387&amp;newwindow=1&amp;tbm=isch","Еще фото")</f>
        <v>Еще фото</v>
      </c>
      <c r="F273" s="14"/>
      <c r="G273" s="11" t="s">
        <v>434</v>
      </c>
      <c r="H273" s="11" t="s">
        <v>27</v>
      </c>
      <c r="I273" s="15" t="s">
        <v>435</v>
      </c>
      <c r="J273" s="15" t="s">
        <v>279</v>
      </c>
      <c r="K273" s="16" t="s">
        <v>29</v>
      </c>
      <c r="L273" s="15" t="s">
        <v>466</v>
      </c>
      <c r="M273" s="15"/>
      <c r="N273" s="15" t="s">
        <v>112</v>
      </c>
      <c r="O273" s="15"/>
      <c r="P273" s="16" t="s">
        <v>50</v>
      </c>
      <c r="Q273" s="17">
        <v>4499</v>
      </c>
      <c r="R273" s="18">
        <v>47</v>
      </c>
      <c r="S273" s="19">
        <v>2742.1404999999995</v>
      </c>
      <c r="T273" s="20" t="s">
        <v>283</v>
      </c>
      <c r="U273" s="21" t="s">
        <v>288</v>
      </c>
      <c r="V273" s="22">
        <v>52</v>
      </c>
      <c r="W273" s="22">
        <v>1</v>
      </c>
      <c r="X273" s="23"/>
    </row>
    <row r="274" spans="1:24" s="1" customFormat="1" ht="108" customHeight="1" x14ac:dyDescent="0.3">
      <c r="A274" s="11" t="s">
        <v>23</v>
      </c>
      <c r="B274" s="11" t="s">
        <v>467</v>
      </c>
      <c r="C274" s="12" t="s">
        <v>468</v>
      </c>
      <c r="D274" s="13"/>
      <c r="E274" s="39" t="str">
        <f>HYPERLINK("https://www.google.ru/search?q=112355286&amp;newwindow=1&amp;tbm=isch","Еще фото")</f>
        <v>Еще фото</v>
      </c>
      <c r="F274" s="14"/>
      <c r="G274" s="11" t="s">
        <v>434</v>
      </c>
      <c r="H274" s="11" t="s">
        <v>27</v>
      </c>
      <c r="I274" s="15" t="s">
        <v>435</v>
      </c>
      <c r="J274" s="15" t="s">
        <v>279</v>
      </c>
      <c r="K274" s="16" t="s">
        <v>62</v>
      </c>
      <c r="L274" s="15" t="s">
        <v>469</v>
      </c>
      <c r="M274" s="15"/>
      <c r="N274" s="15" t="s">
        <v>347</v>
      </c>
      <c r="O274" s="15"/>
      <c r="P274" s="16" t="s">
        <v>50</v>
      </c>
      <c r="Q274" s="17">
        <v>4499</v>
      </c>
      <c r="R274" s="18">
        <v>47</v>
      </c>
      <c r="S274" s="19">
        <v>2742.1404999999995</v>
      </c>
      <c r="T274" s="20" t="s">
        <v>283</v>
      </c>
      <c r="U274" s="21" t="s">
        <v>285</v>
      </c>
      <c r="V274" s="22">
        <v>42</v>
      </c>
      <c r="W274" s="22">
        <v>1</v>
      </c>
      <c r="X274" s="23"/>
    </row>
    <row r="275" spans="1:24" s="1" customFormat="1" ht="52.05" customHeight="1" x14ac:dyDescent="0.3">
      <c r="A275" s="11" t="s">
        <v>23</v>
      </c>
      <c r="B275" s="11" t="s">
        <v>470</v>
      </c>
      <c r="C275" s="12" t="s">
        <v>471</v>
      </c>
      <c r="D275" s="53"/>
      <c r="E275" s="39" t="str">
        <f>HYPERLINK("https://www.google.ru/search?q=112362570&amp;newwindow=1&amp;tbm=isch","Еще фото")</f>
        <v>Еще фото</v>
      </c>
      <c r="F275" s="14"/>
      <c r="G275" s="11" t="s">
        <v>434</v>
      </c>
      <c r="H275" s="11" t="s">
        <v>27</v>
      </c>
      <c r="I275" s="15" t="s">
        <v>435</v>
      </c>
      <c r="J275" s="15" t="s">
        <v>279</v>
      </c>
      <c r="K275" s="16" t="s">
        <v>62</v>
      </c>
      <c r="L275" s="55" t="s">
        <v>469</v>
      </c>
      <c r="M275" s="15"/>
      <c r="N275" s="15" t="s">
        <v>373</v>
      </c>
      <c r="O275" s="15"/>
      <c r="P275" s="16" t="s">
        <v>50</v>
      </c>
      <c r="Q275" s="17">
        <v>4099</v>
      </c>
      <c r="R275" s="18">
        <v>47</v>
      </c>
      <c r="S275" s="19">
        <v>2498.3404999999998</v>
      </c>
      <c r="T275" s="20" t="s">
        <v>283</v>
      </c>
      <c r="U275" s="21" t="s">
        <v>286</v>
      </c>
      <c r="V275" s="22">
        <v>44</v>
      </c>
      <c r="W275" s="22">
        <v>3</v>
      </c>
      <c r="X275" s="23"/>
    </row>
    <row r="276" spans="1:24" s="1" customFormat="1" ht="61.05" customHeight="1" x14ac:dyDescent="0.3">
      <c r="A276" s="24" t="s">
        <v>23</v>
      </c>
      <c r="B276" s="24" t="s">
        <v>470</v>
      </c>
      <c r="C276" s="12" t="s">
        <v>471</v>
      </c>
      <c r="D276" s="54"/>
      <c r="E276" s="39" t="str">
        <f>HYPERLINK("https://www.google.ru/search?q=112362570&amp;newwindow=1&amp;tbm=isch","Еще фото")</f>
        <v>Еще фото</v>
      </c>
      <c r="F276" s="14"/>
      <c r="G276" s="24" t="s">
        <v>434</v>
      </c>
      <c r="H276" s="24" t="s">
        <v>27</v>
      </c>
      <c r="I276" s="24" t="s">
        <v>435</v>
      </c>
      <c r="J276" s="15" t="s">
        <v>279</v>
      </c>
      <c r="K276" s="16" t="s">
        <v>62</v>
      </c>
      <c r="L276" s="56"/>
      <c r="M276" s="15"/>
      <c r="N276" s="15" t="s">
        <v>373</v>
      </c>
      <c r="O276" s="15"/>
      <c r="P276" s="16" t="s">
        <v>50</v>
      </c>
      <c r="Q276" s="17">
        <v>4099</v>
      </c>
      <c r="R276" s="18">
        <v>47</v>
      </c>
      <c r="S276" s="19">
        <v>2498.3404999999998</v>
      </c>
      <c r="T276" s="20" t="s">
        <v>283</v>
      </c>
      <c r="U276" s="21" t="s">
        <v>287</v>
      </c>
      <c r="V276" s="22">
        <v>46</v>
      </c>
      <c r="W276" s="22">
        <v>1</v>
      </c>
      <c r="X276" s="23"/>
    </row>
    <row r="277" spans="1:24" s="1" customFormat="1" ht="108" customHeight="1" x14ac:dyDescent="0.3">
      <c r="A277" s="11" t="s">
        <v>23</v>
      </c>
      <c r="B277" s="11" t="s">
        <v>472</v>
      </c>
      <c r="C277" s="12" t="s">
        <v>473</v>
      </c>
      <c r="D277" s="13"/>
      <c r="E277" s="39" t="str">
        <f>HYPERLINK("https://www.google.ru/search?q=112364277&amp;newwindow=1&amp;tbm=isch","Еще фото")</f>
        <v>Еще фото</v>
      </c>
      <c r="F277" s="14"/>
      <c r="G277" s="11" t="s">
        <v>445</v>
      </c>
      <c r="H277" s="11" t="s">
        <v>27</v>
      </c>
      <c r="I277" s="15" t="s">
        <v>435</v>
      </c>
      <c r="J277" s="15" t="s">
        <v>28</v>
      </c>
      <c r="K277" s="16" t="s">
        <v>62</v>
      </c>
      <c r="L277" s="15" t="s">
        <v>474</v>
      </c>
      <c r="M277" s="15"/>
      <c r="N277" s="15" t="s">
        <v>373</v>
      </c>
      <c r="O277" s="15"/>
      <c r="P277" s="16" t="s">
        <v>50</v>
      </c>
      <c r="Q277" s="17">
        <v>6199</v>
      </c>
      <c r="R277" s="18">
        <v>47</v>
      </c>
      <c r="S277" s="19">
        <v>3778.2904999999996</v>
      </c>
      <c r="T277" s="20" t="s">
        <v>283</v>
      </c>
      <c r="U277" s="21" t="s">
        <v>287</v>
      </c>
      <c r="V277" s="22">
        <v>46</v>
      </c>
      <c r="W277" s="22">
        <v>1</v>
      </c>
      <c r="X277" s="23"/>
    </row>
    <row r="278" spans="1:24" s="1" customFormat="1" ht="108" customHeight="1" x14ac:dyDescent="0.3">
      <c r="A278" s="11" t="s">
        <v>23</v>
      </c>
      <c r="B278" s="11" t="s">
        <v>475</v>
      </c>
      <c r="C278" s="12" t="s">
        <v>476</v>
      </c>
      <c r="D278" s="13"/>
      <c r="E278" s="39" t="str">
        <f>HYPERLINK("https://www.google.ru/search?q=112373023&amp;newwindow=1&amp;tbm=isch","Еще фото")</f>
        <v>Еще фото</v>
      </c>
      <c r="F278" s="14"/>
      <c r="G278" s="11" t="s">
        <v>434</v>
      </c>
      <c r="H278" s="11" t="s">
        <v>27</v>
      </c>
      <c r="I278" s="15" t="s">
        <v>435</v>
      </c>
      <c r="J278" s="15" t="s">
        <v>28</v>
      </c>
      <c r="K278" s="16" t="s">
        <v>62</v>
      </c>
      <c r="L278" s="15" t="s">
        <v>477</v>
      </c>
      <c r="M278" s="15"/>
      <c r="N278" s="15" t="s">
        <v>112</v>
      </c>
      <c r="O278" s="15"/>
      <c r="P278" s="16" t="s">
        <v>50</v>
      </c>
      <c r="Q278" s="17">
        <v>2899</v>
      </c>
      <c r="R278" s="18">
        <v>47</v>
      </c>
      <c r="S278" s="19">
        <v>1766.9404999999999</v>
      </c>
      <c r="T278" s="20" t="s">
        <v>283</v>
      </c>
      <c r="U278" s="21" t="s">
        <v>286</v>
      </c>
      <c r="V278" s="22">
        <v>44</v>
      </c>
      <c r="W278" s="22">
        <v>3</v>
      </c>
      <c r="X278" s="23"/>
    </row>
    <row r="279" spans="1:24" s="1" customFormat="1" ht="52.05" customHeight="1" x14ac:dyDescent="0.3">
      <c r="A279" s="11" t="s">
        <v>23</v>
      </c>
      <c r="B279" s="11" t="s">
        <v>478</v>
      </c>
      <c r="C279" s="12" t="s">
        <v>479</v>
      </c>
      <c r="D279" s="53"/>
      <c r="E279" s="39" t="str">
        <f>HYPERLINK("https://www.google.ru/search?q=112377952&amp;newwindow=1&amp;tbm=isch","Еще фото")</f>
        <v>Еще фото</v>
      </c>
      <c r="F279" s="14"/>
      <c r="G279" s="11" t="s">
        <v>434</v>
      </c>
      <c r="H279" s="11" t="s">
        <v>27</v>
      </c>
      <c r="I279" s="15" t="s">
        <v>435</v>
      </c>
      <c r="J279" s="15" t="s">
        <v>28</v>
      </c>
      <c r="K279" s="16" t="s">
        <v>29</v>
      </c>
      <c r="L279" s="55" t="s">
        <v>480</v>
      </c>
      <c r="M279" s="15"/>
      <c r="N279" s="15" t="s">
        <v>49</v>
      </c>
      <c r="O279" s="15"/>
      <c r="P279" s="16" t="s">
        <v>50</v>
      </c>
      <c r="Q279" s="17">
        <v>2899</v>
      </c>
      <c r="R279" s="18">
        <v>47</v>
      </c>
      <c r="S279" s="19">
        <v>1766.9404999999999</v>
      </c>
      <c r="T279" s="20" t="s">
        <v>283</v>
      </c>
      <c r="U279" s="21" t="s">
        <v>285</v>
      </c>
      <c r="V279" s="25" t="s">
        <v>52</v>
      </c>
      <c r="W279" s="22">
        <v>3</v>
      </c>
      <c r="X279" s="23"/>
    </row>
    <row r="280" spans="1:24" s="1" customFormat="1" ht="61.05" customHeight="1" x14ac:dyDescent="0.3">
      <c r="A280" s="24" t="s">
        <v>23</v>
      </c>
      <c r="B280" s="24" t="s">
        <v>478</v>
      </c>
      <c r="C280" s="12" t="s">
        <v>479</v>
      </c>
      <c r="D280" s="54"/>
      <c r="E280" s="39" t="str">
        <f>HYPERLINK("https://www.google.ru/search?q=112377952&amp;newwindow=1&amp;tbm=isch","Еще фото")</f>
        <v>Еще фото</v>
      </c>
      <c r="F280" s="14"/>
      <c r="G280" s="24" t="s">
        <v>434</v>
      </c>
      <c r="H280" s="24" t="s">
        <v>27</v>
      </c>
      <c r="I280" s="24" t="s">
        <v>435</v>
      </c>
      <c r="J280" s="15" t="s">
        <v>28</v>
      </c>
      <c r="K280" s="16" t="s">
        <v>29</v>
      </c>
      <c r="L280" s="56"/>
      <c r="M280" s="15"/>
      <c r="N280" s="15" t="s">
        <v>49</v>
      </c>
      <c r="O280" s="15"/>
      <c r="P280" s="16" t="s">
        <v>50</v>
      </c>
      <c r="Q280" s="17">
        <v>2899</v>
      </c>
      <c r="R280" s="18">
        <v>47</v>
      </c>
      <c r="S280" s="19">
        <v>1766.9404999999999</v>
      </c>
      <c r="T280" s="20" t="s">
        <v>283</v>
      </c>
      <c r="U280" s="21" t="s">
        <v>287</v>
      </c>
      <c r="V280" s="22">
        <v>50</v>
      </c>
      <c r="W280" s="22">
        <v>1</v>
      </c>
      <c r="X280" s="23"/>
    </row>
    <row r="281" spans="1:24" s="1" customFormat="1" ht="26" customHeight="1" x14ac:dyDescent="0.3">
      <c r="A281" s="11" t="s">
        <v>23</v>
      </c>
      <c r="B281" s="11" t="s">
        <v>481</v>
      </c>
      <c r="C281" s="12" t="s">
        <v>482</v>
      </c>
      <c r="D281" s="57"/>
      <c r="E281" s="39" t="str">
        <f>HYPERLINK("https://www.google.ru/search?q=112378001&amp;newwindow=1&amp;tbm=isch","Еще фото")</f>
        <v>Еще фото</v>
      </c>
      <c r="F281" s="14"/>
      <c r="G281" s="11" t="s">
        <v>483</v>
      </c>
      <c r="H281" s="11" t="s">
        <v>27</v>
      </c>
      <c r="I281" s="15" t="s">
        <v>435</v>
      </c>
      <c r="J281" s="15" t="s">
        <v>28</v>
      </c>
      <c r="K281" s="16" t="s">
        <v>29</v>
      </c>
      <c r="L281" s="55"/>
      <c r="M281" s="15"/>
      <c r="N281" s="15" t="s">
        <v>76</v>
      </c>
      <c r="O281" s="15"/>
      <c r="P281" s="16" t="s">
        <v>50</v>
      </c>
      <c r="Q281" s="17">
        <v>4499</v>
      </c>
      <c r="R281" s="18">
        <v>47</v>
      </c>
      <c r="S281" s="19">
        <v>2742.1404999999995</v>
      </c>
      <c r="T281" s="20" t="s">
        <v>283</v>
      </c>
      <c r="U281" s="21" t="s">
        <v>286</v>
      </c>
      <c r="V281" s="22">
        <v>48</v>
      </c>
      <c r="W281" s="22">
        <v>1</v>
      </c>
      <c r="X281" s="23"/>
    </row>
    <row r="282" spans="1:24" s="1" customFormat="1" ht="26" customHeight="1" x14ac:dyDescent="0.3">
      <c r="A282" s="24" t="s">
        <v>23</v>
      </c>
      <c r="B282" s="24" t="s">
        <v>481</v>
      </c>
      <c r="C282" s="12" t="s">
        <v>482</v>
      </c>
      <c r="D282" s="58"/>
      <c r="E282" s="39" t="str">
        <f>HYPERLINK("https://www.google.ru/search?q=112378001&amp;newwindow=1&amp;tbm=isch","Еще фото")</f>
        <v>Еще фото</v>
      </c>
      <c r="F282" s="14"/>
      <c r="G282" s="24" t="s">
        <v>483</v>
      </c>
      <c r="H282" s="24" t="s">
        <v>27</v>
      </c>
      <c r="I282" s="24" t="s">
        <v>435</v>
      </c>
      <c r="J282" s="15" t="s">
        <v>28</v>
      </c>
      <c r="K282" s="16" t="s">
        <v>29</v>
      </c>
      <c r="L282" s="60"/>
      <c r="M282" s="15"/>
      <c r="N282" s="15" t="s">
        <v>76</v>
      </c>
      <c r="O282" s="15"/>
      <c r="P282" s="16" t="s">
        <v>50</v>
      </c>
      <c r="Q282" s="17">
        <v>4499</v>
      </c>
      <c r="R282" s="18">
        <v>47</v>
      </c>
      <c r="S282" s="19">
        <v>2742.1404999999995</v>
      </c>
      <c r="T282" s="20" t="s">
        <v>283</v>
      </c>
      <c r="U282" s="21" t="s">
        <v>287</v>
      </c>
      <c r="V282" s="22">
        <v>50</v>
      </c>
      <c r="W282" s="22">
        <v>1</v>
      </c>
      <c r="X282" s="23"/>
    </row>
    <row r="283" spans="1:24" s="1" customFormat="1" ht="26" customHeight="1" x14ac:dyDescent="0.3">
      <c r="A283" s="24" t="s">
        <v>23</v>
      </c>
      <c r="B283" s="24" t="s">
        <v>481</v>
      </c>
      <c r="C283" s="12" t="s">
        <v>482</v>
      </c>
      <c r="D283" s="58"/>
      <c r="E283" s="39" t="str">
        <f>HYPERLINK("https://www.google.ru/search?q=112378001&amp;newwindow=1&amp;tbm=isch","Еще фото")</f>
        <v>Еще фото</v>
      </c>
      <c r="F283" s="14"/>
      <c r="G283" s="24" t="s">
        <v>483</v>
      </c>
      <c r="H283" s="24" t="s">
        <v>27</v>
      </c>
      <c r="I283" s="24" t="s">
        <v>435</v>
      </c>
      <c r="J283" s="15" t="s">
        <v>28</v>
      </c>
      <c r="K283" s="16" t="s">
        <v>29</v>
      </c>
      <c r="L283" s="60"/>
      <c r="M283" s="15"/>
      <c r="N283" s="15" t="s">
        <v>76</v>
      </c>
      <c r="O283" s="15"/>
      <c r="P283" s="16" t="s">
        <v>50</v>
      </c>
      <c r="Q283" s="17">
        <v>4499</v>
      </c>
      <c r="R283" s="18">
        <v>47</v>
      </c>
      <c r="S283" s="19">
        <v>2742.1404999999995</v>
      </c>
      <c r="T283" s="20" t="s">
        <v>283</v>
      </c>
      <c r="U283" s="21" t="s">
        <v>288</v>
      </c>
      <c r="V283" s="22">
        <v>52</v>
      </c>
      <c r="W283" s="22">
        <v>1</v>
      </c>
      <c r="X283" s="23"/>
    </row>
    <row r="284" spans="1:24" s="1" customFormat="1" ht="26" customHeight="1" x14ac:dyDescent="0.3">
      <c r="A284" s="24" t="s">
        <v>23</v>
      </c>
      <c r="B284" s="24" t="s">
        <v>481</v>
      </c>
      <c r="C284" s="12" t="s">
        <v>482</v>
      </c>
      <c r="D284" s="59"/>
      <c r="E284" s="39" t="str">
        <f>HYPERLINK("https://www.google.ru/search?q=112378001&amp;newwindow=1&amp;tbm=isch","Еще фото")</f>
        <v>Еще фото</v>
      </c>
      <c r="F284" s="14"/>
      <c r="G284" s="24" t="s">
        <v>483</v>
      </c>
      <c r="H284" s="24" t="s">
        <v>27</v>
      </c>
      <c r="I284" s="24" t="s">
        <v>435</v>
      </c>
      <c r="J284" s="15" t="s">
        <v>28</v>
      </c>
      <c r="K284" s="16" t="s">
        <v>29</v>
      </c>
      <c r="L284" s="56"/>
      <c r="M284" s="15"/>
      <c r="N284" s="15" t="s">
        <v>76</v>
      </c>
      <c r="O284" s="15"/>
      <c r="P284" s="16" t="s">
        <v>50</v>
      </c>
      <c r="Q284" s="17">
        <v>4499</v>
      </c>
      <c r="R284" s="18">
        <v>47</v>
      </c>
      <c r="S284" s="19">
        <v>2742.1404999999995</v>
      </c>
      <c r="T284" s="20" t="s">
        <v>283</v>
      </c>
      <c r="U284" s="21" t="s">
        <v>352</v>
      </c>
      <c r="V284" s="25" t="s">
        <v>353</v>
      </c>
      <c r="W284" s="22">
        <v>1</v>
      </c>
      <c r="X284" s="23"/>
    </row>
    <row r="285" spans="1:24" s="1" customFormat="1" ht="52.05" customHeight="1" x14ac:dyDescent="0.3">
      <c r="A285" s="11" t="s">
        <v>23</v>
      </c>
      <c r="B285" s="11" t="s">
        <v>484</v>
      </c>
      <c r="C285" s="12" t="s">
        <v>485</v>
      </c>
      <c r="D285" s="53"/>
      <c r="E285" s="39" t="str">
        <f>HYPERLINK("https://www.google.ru/search?q=112378010&amp;newwindow=1&amp;tbm=isch","Еще фото")</f>
        <v>Еще фото</v>
      </c>
      <c r="F285" s="14"/>
      <c r="G285" s="11" t="s">
        <v>434</v>
      </c>
      <c r="H285" s="11" t="s">
        <v>27</v>
      </c>
      <c r="I285" s="15" t="s">
        <v>435</v>
      </c>
      <c r="J285" s="15" t="s">
        <v>28</v>
      </c>
      <c r="K285" s="16" t="s">
        <v>29</v>
      </c>
      <c r="L285" s="55"/>
      <c r="M285" s="15"/>
      <c r="N285" s="15" t="s">
        <v>37</v>
      </c>
      <c r="O285" s="15"/>
      <c r="P285" s="16" t="s">
        <v>50</v>
      </c>
      <c r="Q285" s="17">
        <v>3999</v>
      </c>
      <c r="R285" s="18">
        <v>47</v>
      </c>
      <c r="S285" s="19">
        <v>2437.3904999999995</v>
      </c>
      <c r="T285" s="20" t="s">
        <v>283</v>
      </c>
      <c r="U285" s="21" t="s">
        <v>287</v>
      </c>
      <c r="V285" s="22">
        <v>50</v>
      </c>
      <c r="W285" s="22">
        <v>1</v>
      </c>
      <c r="X285" s="23"/>
    </row>
    <row r="286" spans="1:24" s="1" customFormat="1" ht="61.05" customHeight="1" x14ac:dyDescent="0.3">
      <c r="A286" s="24" t="s">
        <v>23</v>
      </c>
      <c r="B286" s="24" t="s">
        <v>484</v>
      </c>
      <c r="C286" s="12" t="s">
        <v>485</v>
      </c>
      <c r="D286" s="54"/>
      <c r="E286" s="39" t="str">
        <f>HYPERLINK("https://www.google.ru/search?q=112378010&amp;newwindow=1&amp;tbm=isch","Еще фото")</f>
        <v>Еще фото</v>
      </c>
      <c r="F286" s="14"/>
      <c r="G286" s="24" t="s">
        <v>434</v>
      </c>
      <c r="H286" s="24" t="s">
        <v>27</v>
      </c>
      <c r="I286" s="24" t="s">
        <v>435</v>
      </c>
      <c r="J286" s="15" t="s">
        <v>28</v>
      </c>
      <c r="K286" s="16" t="s">
        <v>29</v>
      </c>
      <c r="L286" s="56"/>
      <c r="M286" s="15"/>
      <c r="N286" s="15" t="s">
        <v>37</v>
      </c>
      <c r="O286" s="15"/>
      <c r="P286" s="16" t="s">
        <v>50</v>
      </c>
      <c r="Q286" s="17">
        <v>3999</v>
      </c>
      <c r="R286" s="18">
        <v>47</v>
      </c>
      <c r="S286" s="19">
        <v>2437.3904999999995</v>
      </c>
      <c r="T286" s="20" t="s">
        <v>283</v>
      </c>
      <c r="U286" s="21" t="s">
        <v>288</v>
      </c>
      <c r="V286" s="22">
        <v>52</v>
      </c>
      <c r="W286" s="22">
        <v>1</v>
      </c>
      <c r="X286" s="23"/>
    </row>
    <row r="287" spans="1:24" s="1" customFormat="1" ht="26" customHeight="1" x14ac:dyDescent="0.3">
      <c r="A287" s="11" t="s">
        <v>23</v>
      </c>
      <c r="B287" s="11" t="s">
        <v>486</v>
      </c>
      <c r="C287" s="12" t="s">
        <v>487</v>
      </c>
      <c r="D287" s="57"/>
      <c r="E287" s="39" t="str">
        <f>HYPERLINK("https://www.google.ru/search?q=112378069&amp;newwindow=1&amp;tbm=isch","Еще фото")</f>
        <v>Еще фото</v>
      </c>
      <c r="F287" s="14"/>
      <c r="G287" s="11" t="s">
        <v>439</v>
      </c>
      <c r="H287" s="11" t="s">
        <v>27</v>
      </c>
      <c r="I287" s="15" t="s">
        <v>435</v>
      </c>
      <c r="J287" s="15" t="s">
        <v>28</v>
      </c>
      <c r="K287" s="16" t="s">
        <v>62</v>
      </c>
      <c r="L287" s="55"/>
      <c r="M287" s="15"/>
      <c r="N287" s="15" t="s">
        <v>112</v>
      </c>
      <c r="O287" s="15"/>
      <c r="P287" s="16" t="s">
        <v>442</v>
      </c>
      <c r="Q287" s="17">
        <v>3999</v>
      </c>
      <c r="R287" s="18">
        <v>47</v>
      </c>
      <c r="S287" s="19">
        <v>2437.3904999999995</v>
      </c>
      <c r="T287" s="20" t="s">
        <v>283</v>
      </c>
      <c r="U287" s="21" t="s">
        <v>284</v>
      </c>
      <c r="V287" s="22">
        <v>40</v>
      </c>
      <c r="W287" s="22">
        <v>1</v>
      </c>
      <c r="X287" s="23"/>
    </row>
    <row r="288" spans="1:24" s="1" customFormat="1" ht="26" customHeight="1" x14ac:dyDescent="0.3">
      <c r="A288" s="24" t="s">
        <v>23</v>
      </c>
      <c r="B288" s="24" t="s">
        <v>486</v>
      </c>
      <c r="C288" s="12" t="s">
        <v>487</v>
      </c>
      <c r="D288" s="58"/>
      <c r="E288" s="39" t="str">
        <f>HYPERLINK("https://www.google.ru/search?q=112378069&amp;newwindow=1&amp;tbm=isch","Еще фото")</f>
        <v>Еще фото</v>
      </c>
      <c r="F288" s="14"/>
      <c r="G288" s="24" t="s">
        <v>439</v>
      </c>
      <c r="H288" s="24" t="s">
        <v>27</v>
      </c>
      <c r="I288" s="24" t="s">
        <v>435</v>
      </c>
      <c r="J288" s="15" t="s">
        <v>28</v>
      </c>
      <c r="K288" s="16" t="s">
        <v>62</v>
      </c>
      <c r="L288" s="60"/>
      <c r="M288" s="15"/>
      <c r="N288" s="15" t="s">
        <v>112</v>
      </c>
      <c r="O288" s="15"/>
      <c r="P288" s="16" t="s">
        <v>442</v>
      </c>
      <c r="Q288" s="17">
        <v>3999</v>
      </c>
      <c r="R288" s="18">
        <v>47</v>
      </c>
      <c r="S288" s="19">
        <v>2437.3904999999995</v>
      </c>
      <c r="T288" s="20" t="s">
        <v>283</v>
      </c>
      <c r="U288" s="21" t="s">
        <v>286</v>
      </c>
      <c r="V288" s="22">
        <v>44</v>
      </c>
      <c r="W288" s="22">
        <v>3</v>
      </c>
      <c r="X288" s="23"/>
    </row>
    <row r="289" spans="1:24" s="1" customFormat="1" ht="26" customHeight="1" x14ac:dyDescent="0.3">
      <c r="A289" s="24" t="s">
        <v>23</v>
      </c>
      <c r="B289" s="24" t="s">
        <v>486</v>
      </c>
      <c r="C289" s="12" t="s">
        <v>487</v>
      </c>
      <c r="D289" s="58"/>
      <c r="E289" s="39" t="str">
        <f>HYPERLINK("https://www.google.ru/search?q=112378069&amp;newwindow=1&amp;tbm=isch","Еще фото")</f>
        <v>Еще фото</v>
      </c>
      <c r="F289" s="14"/>
      <c r="G289" s="24" t="s">
        <v>439</v>
      </c>
      <c r="H289" s="24" t="s">
        <v>27</v>
      </c>
      <c r="I289" s="24" t="s">
        <v>435</v>
      </c>
      <c r="J289" s="15" t="s">
        <v>28</v>
      </c>
      <c r="K289" s="16" t="s">
        <v>62</v>
      </c>
      <c r="L289" s="60"/>
      <c r="M289" s="15"/>
      <c r="N289" s="15" t="s">
        <v>112</v>
      </c>
      <c r="O289" s="15"/>
      <c r="P289" s="16" t="s">
        <v>442</v>
      </c>
      <c r="Q289" s="17">
        <v>3999</v>
      </c>
      <c r="R289" s="18">
        <v>47</v>
      </c>
      <c r="S289" s="19">
        <v>2437.3904999999995</v>
      </c>
      <c r="T289" s="20" t="s">
        <v>283</v>
      </c>
      <c r="U289" s="21" t="s">
        <v>287</v>
      </c>
      <c r="V289" s="22">
        <v>46</v>
      </c>
      <c r="W289" s="22">
        <v>9</v>
      </c>
      <c r="X289" s="23"/>
    </row>
    <row r="290" spans="1:24" s="1" customFormat="1" ht="26" customHeight="1" x14ac:dyDescent="0.3">
      <c r="A290" s="24" t="s">
        <v>23</v>
      </c>
      <c r="B290" s="24" t="s">
        <v>486</v>
      </c>
      <c r="C290" s="12" t="s">
        <v>487</v>
      </c>
      <c r="D290" s="59"/>
      <c r="E290" s="39" t="str">
        <f>HYPERLINK("https://www.google.ru/search?q=112378069&amp;newwindow=1&amp;tbm=isch","Еще фото")</f>
        <v>Еще фото</v>
      </c>
      <c r="F290" s="14"/>
      <c r="G290" s="24" t="s">
        <v>439</v>
      </c>
      <c r="H290" s="24" t="s">
        <v>27</v>
      </c>
      <c r="I290" s="24" t="s">
        <v>435</v>
      </c>
      <c r="J290" s="15" t="s">
        <v>28</v>
      </c>
      <c r="K290" s="16" t="s">
        <v>62</v>
      </c>
      <c r="L290" s="56"/>
      <c r="M290" s="15"/>
      <c r="N290" s="15" t="s">
        <v>112</v>
      </c>
      <c r="O290" s="15"/>
      <c r="P290" s="16" t="s">
        <v>442</v>
      </c>
      <c r="Q290" s="17">
        <v>3999</v>
      </c>
      <c r="R290" s="18">
        <v>47</v>
      </c>
      <c r="S290" s="19">
        <v>2437.3904999999995</v>
      </c>
      <c r="T290" s="20" t="s">
        <v>283</v>
      </c>
      <c r="U290" s="21" t="s">
        <v>288</v>
      </c>
      <c r="V290" s="22">
        <v>48</v>
      </c>
      <c r="W290" s="22">
        <v>4</v>
      </c>
      <c r="X290" s="23"/>
    </row>
    <row r="291" spans="1:24" s="1" customFormat="1" ht="26" customHeight="1" x14ac:dyDescent="0.3">
      <c r="A291" s="11" t="s">
        <v>23</v>
      </c>
      <c r="B291" s="11" t="s">
        <v>488</v>
      </c>
      <c r="C291" s="12" t="s">
        <v>489</v>
      </c>
      <c r="D291" s="57"/>
      <c r="E291" s="39" t="str">
        <f>HYPERLINK("https://www.google.ru/search?q=112378072&amp;newwindow=1&amp;tbm=isch","Еще фото")</f>
        <v>Еще фото</v>
      </c>
      <c r="F291" s="14"/>
      <c r="G291" s="11" t="s">
        <v>434</v>
      </c>
      <c r="H291" s="11" t="s">
        <v>27</v>
      </c>
      <c r="I291" s="15" t="s">
        <v>435</v>
      </c>
      <c r="J291" s="15" t="s">
        <v>28</v>
      </c>
      <c r="K291" s="16" t="s">
        <v>62</v>
      </c>
      <c r="L291" s="55"/>
      <c r="M291" s="15"/>
      <c r="N291" s="15" t="s">
        <v>373</v>
      </c>
      <c r="O291" s="15"/>
      <c r="P291" s="16" t="s">
        <v>50</v>
      </c>
      <c r="Q291" s="17">
        <v>3999</v>
      </c>
      <c r="R291" s="18">
        <v>47</v>
      </c>
      <c r="S291" s="19">
        <v>2437.3904999999995</v>
      </c>
      <c r="T291" s="20" t="s">
        <v>283</v>
      </c>
      <c r="U291" s="21" t="s">
        <v>284</v>
      </c>
      <c r="V291" s="22">
        <v>40</v>
      </c>
      <c r="W291" s="22">
        <v>1</v>
      </c>
      <c r="X291" s="23"/>
    </row>
    <row r="292" spans="1:24" s="1" customFormat="1" ht="26" customHeight="1" x14ac:dyDescent="0.3">
      <c r="A292" s="24" t="s">
        <v>23</v>
      </c>
      <c r="B292" s="24" t="s">
        <v>488</v>
      </c>
      <c r="C292" s="12" t="s">
        <v>489</v>
      </c>
      <c r="D292" s="58"/>
      <c r="E292" s="39" t="str">
        <f>HYPERLINK("https://www.google.ru/search?q=112378072&amp;newwindow=1&amp;tbm=isch","Еще фото")</f>
        <v>Еще фото</v>
      </c>
      <c r="F292" s="14"/>
      <c r="G292" s="24" t="s">
        <v>434</v>
      </c>
      <c r="H292" s="24" t="s">
        <v>27</v>
      </c>
      <c r="I292" s="24" t="s">
        <v>435</v>
      </c>
      <c r="J292" s="15" t="s">
        <v>28</v>
      </c>
      <c r="K292" s="16" t="s">
        <v>62</v>
      </c>
      <c r="L292" s="60"/>
      <c r="M292" s="15"/>
      <c r="N292" s="15" t="s">
        <v>373</v>
      </c>
      <c r="O292" s="15"/>
      <c r="P292" s="16" t="s">
        <v>50</v>
      </c>
      <c r="Q292" s="17">
        <v>3999</v>
      </c>
      <c r="R292" s="18">
        <v>47</v>
      </c>
      <c r="S292" s="19">
        <v>2437.3904999999995</v>
      </c>
      <c r="T292" s="20" t="s">
        <v>283</v>
      </c>
      <c r="U292" s="21" t="s">
        <v>285</v>
      </c>
      <c r="V292" s="22">
        <v>42</v>
      </c>
      <c r="W292" s="22">
        <v>1</v>
      </c>
      <c r="X292" s="23"/>
    </row>
    <row r="293" spans="1:24" s="1" customFormat="1" ht="26" customHeight="1" x14ac:dyDescent="0.3">
      <c r="A293" s="24" t="s">
        <v>23</v>
      </c>
      <c r="B293" s="24" t="s">
        <v>488</v>
      </c>
      <c r="C293" s="12" t="s">
        <v>489</v>
      </c>
      <c r="D293" s="58"/>
      <c r="E293" s="39" t="str">
        <f>HYPERLINK("https://www.google.ru/search?q=112378072&amp;newwindow=1&amp;tbm=isch","Еще фото")</f>
        <v>Еще фото</v>
      </c>
      <c r="F293" s="14"/>
      <c r="G293" s="24" t="s">
        <v>434</v>
      </c>
      <c r="H293" s="24" t="s">
        <v>27</v>
      </c>
      <c r="I293" s="24" t="s">
        <v>435</v>
      </c>
      <c r="J293" s="15" t="s">
        <v>28</v>
      </c>
      <c r="K293" s="16" t="s">
        <v>62</v>
      </c>
      <c r="L293" s="60"/>
      <c r="M293" s="15"/>
      <c r="N293" s="15" t="s">
        <v>373</v>
      </c>
      <c r="O293" s="15"/>
      <c r="P293" s="16" t="s">
        <v>50</v>
      </c>
      <c r="Q293" s="17">
        <v>3999</v>
      </c>
      <c r="R293" s="18">
        <v>47</v>
      </c>
      <c r="S293" s="19">
        <v>2437.3904999999995</v>
      </c>
      <c r="T293" s="20" t="s">
        <v>283</v>
      </c>
      <c r="U293" s="21" t="s">
        <v>286</v>
      </c>
      <c r="V293" s="22">
        <v>44</v>
      </c>
      <c r="W293" s="22">
        <v>1</v>
      </c>
      <c r="X293" s="23"/>
    </row>
    <row r="294" spans="1:24" s="1" customFormat="1" ht="26" customHeight="1" x14ac:dyDescent="0.3">
      <c r="A294" s="24" t="s">
        <v>23</v>
      </c>
      <c r="B294" s="24" t="s">
        <v>488</v>
      </c>
      <c r="C294" s="12" t="s">
        <v>489</v>
      </c>
      <c r="D294" s="59"/>
      <c r="E294" s="39" t="str">
        <f>HYPERLINK("https://www.google.ru/search?q=112378072&amp;newwindow=1&amp;tbm=isch","Еще фото")</f>
        <v>Еще фото</v>
      </c>
      <c r="F294" s="14"/>
      <c r="G294" s="24" t="s">
        <v>434</v>
      </c>
      <c r="H294" s="24" t="s">
        <v>27</v>
      </c>
      <c r="I294" s="24" t="s">
        <v>435</v>
      </c>
      <c r="J294" s="15" t="s">
        <v>28</v>
      </c>
      <c r="K294" s="16" t="s">
        <v>62</v>
      </c>
      <c r="L294" s="56"/>
      <c r="M294" s="15"/>
      <c r="N294" s="15" t="s">
        <v>373</v>
      </c>
      <c r="O294" s="15"/>
      <c r="P294" s="16" t="s">
        <v>50</v>
      </c>
      <c r="Q294" s="17">
        <v>3999</v>
      </c>
      <c r="R294" s="18">
        <v>47</v>
      </c>
      <c r="S294" s="19">
        <v>2437.3904999999995</v>
      </c>
      <c r="T294" s="20" t="s">
        <v>283</v>
      </c>
      <c r="U294" s="21" t="s">
        <v>287</v>
      </c>
      <c r="V294" s="22">
        <v>46</v>
      </c>
      <c r="W294" s="22">
        <v>1</v>
      </c>
      <c r="X294" s="23"/>
    </row>
    <row r="295" spans="1:24" s="1" customFormat="1" ht="21" customHeight="1" x14ac:dyDescent="0.3">
      <c r="A295" s="11" t="s">
        <v>23</v>
      </c>
      <c r="B295" s="11" t="s">
        <v>490</v>
      </c>
      <c r="C295" s="26" t="s">
        <v>491</v>
      </c>
      <c r="D295" s="57"/>
      <c r="E295" s="39" t="str">
        <f>HYPERLINK("https://www.google.ru/search?q=112378326&amp;newwindow=1&amp;tbm=isch","Еще фото")</f>
        <v>Еще фото</v>
      </c>
      <c r="F295" s="14"/>
      <c r="G295" s="11" t="s">
        <v>434</v>
      </c>
      <c r="H295" s="11" t="s">
        <v>27</v>
      </c>
      <c r="I295" s="15" t="s">
        <v>435</v>
      </c>
      <c r="J295" s="15" t="s">
        <v>28</v>
      </c>
      <c r="K295" s="16" t="s">
        <v>62</v>
      </c>
      <c r="L295" s="55" t="s">
        <v>469</v>
      </c>
      <c r="M295" s="15"/>
      <c r="N295" s="15" t="s">
        <v>373</v>
      </c>
      <c r="O295" s="15"/>
      <c r="P295" s="16" t="s">
        <v>50</v>
      </c>
      <c r="Q295" s="17">
        <v>3499</v>
      </c>
      <c r="R295" s="18">
        <v>47</v>
      </c>
      <c r="S295" s="19">
        <v>2132.6405</v>
      </c>
      <c r="T295" s="20" t="s">
        <v>283</v>
      </c>
      <c r="U295" s="21" t="s">
        <v>284</v>
      </c>
      <c r="V295" s="22">
        <v>40</v>
      </c>
      <c r="W295" s="22">
        <v>1</v>
      </c>
      <c r="X295" s="23"/>
    </row>
    <row r="296" spans="1:24" s="1" customFormat="1" ht="21" customHeight="1" x14ac:dyDescent="0.3">
      <c r="A296" s="24" t="s">
        <v>23</v>
      </c>
      <c r="B296" s="24" t="s">
        <v>490</v>
      </c>
      <c r="C296" s="27" t="s">
        <v>491</v>
      </c>
      <c r="D296" s="58"/>
      <c r="E296" s="39" t="str">
        <f>HYPERLINK("https://www.google.ru/search?q=112378326&amp;newwindow=1&amp;tbm=isch","Еще фото")</f>
        <v>Еще фото</v>
      </c>
      <c r="F296" s="14"/>
      <c r="G296" s="24" t="s">
        <v>434</v>
      </c>
      <c r="H296" s="24" t="s">
        <v>27</v>
      </c>
      <c r="I296" s="24" t="s">
        <v>435</v>
      </c>
      <c r="J296" s="15" t="s">
        <v>28</v>
      </c>
      <c r="K296" s="16" t="s">
        <v>62</v>
      </c>
      <c r="L296" s="60"/>
      <c r="M296" s="15"/>
      <c r="N296" s="15" t="s">
        <v>373</v>
      </c>
      <c r="O296" s="15"/>
      <c r="P296" s="16" t="s">
        <v>50</v>
      </c>
      <c r="Q296" s="17">
        <v>3499</v>
      </c>
      <c r="R296" s="18">
        <v>47</v>
      </c>
      <c r="S296" s="19">
        <v>2132.6405</v>
      </c>
      <c r="T296" s="20" t="s">
        <v>283</v>
      </c>
      <c r="U296" s="21" t="s">
        <v>285</v>
      </c>
      <c r="V296" s="22">
        <v>42</v>
      </c>
      <c r="W296" s="22">
        <v>3</v>
      </c>
      <c r="X296" s="23"/>
    </row>
    <row r="297" spans="1:24" s="1" customFormat="1" ht="21" customHeight="1" x14ac:dyDescent="0.3">
      <c r="A297" s="24" t="s">
        <v>23</v>
      </c>
      <c r="B297" s="24" t="s">
        <v>490</v>
      </c>
      <c r="C297" s="27" t="s">
        <v>491</v>
      </c>
      <c r="D297" s="58"/>
      <c r="E297" s="39" t="str">
        <f>HYPERLINK("https://www.google.ru/search?q=112378326&amp;newwindow=1&amp;tbm=isch","Еще фото")</f>
        <v>Еще фото</v>
      </c>
      <c r="F297" s="14"/>
      <c r="G297" s="24" t="s">
        <v>434</v>
      </c>
      <c r="H297" s="24" t="s">
        <v>27</v>
      </c>
      <c r="I297" s="24" t="s">
        <v>435</v>
      </c>
      <c r="J297" s="15" t="s">
        <v>28</v>
      </c>
      <c r="K297" s="16" t="s">
        <v>62</v>
      </c>
      <c r="L297" s="60"/>
      <c r="M297" s="15"/>
      <c r="N297" s="15" t="s">
        <v>373</v>
      </c>
      <c r="O297" s="15"/>
      <c r="P297" s="16" t="s">
        <v>50</v>
      </c>
      <c r="Q297" s="17">
        <v>3499</v>
      </c>
      <c r="R297" s="18">
        <v>47</v>
      </c>
      <c r="S297" s="19">
        <v>2132.6405</v>
      </c>
      <c r="T297" s="20" t="s">
        <v>283</v>
      </c>
      <c r="U297" s="21" t="s">
        <v>286</v>
      </c>
      <c r="V297" s="22">
        <v>44</v>
      </c>
      <c r="W297" s="22">
        <v>5</v>
      </c>
      <c r="X297" s="23"/>
    </row>
    <row r="298" spans="1:24" s="1" customFormat="1" ht="21" customHeight="1" x14ac:dyDescent="0.3">
      <c r="A298" s="24" t="s">
        <v>23</v>
      </c>
      <c r="B298" s="24" t="s">
        <v>490</v>
      </c>
      <c r="C298" s="27" t="s">
        <v>491</v>
      </c>
      <c r="D298" s="58"/>
      <c r="E298" s="39" t="str">
        <f>HYPERLINK("https://www.google.ru/search?q=112378326&amp;newwindow=1&amp;tbm=isch","Еще фото")</f>
        <v>Еще фото</v>
      </c>
      <c r="F298" s="14"/>
      <c r="G298" s="24" t="s">
        <v>434</v>
      </c>
      <c r="H298" s="24" t="s">
        <v>27</v>
      </c>
      <c r="I298" s="24" t="s">
        <v>435</v>
      </c>
      <c r="J298" s="15" t="s">
        <v>28</v>
      </c>
      <c r="K298" s="16" t="s">
        <v>62</v>
      </c>
      <c r="L298" s="60"/>
      <c r="M298" s="15"/>
      <c r="N298" s="15" t="s">
        <v>373</v>
      </c>
      <c r="O298" s="15"/>
      <c r="P298" s="16" t="s">
        <v>50</v>
      </c>
      <c r="Q298" s="17">
        <v>3499</v>
      </c>
      <c r="R298" s="18">
        <v>47</v>
      </c>
      <c r="S298" s="19">
        <v>2132.6405</v>
      </c>
      <c r="T298" s="20" t="s">
        <v>283</v>
      </c>
      <c r="U298" s="21" t="s">
        <v>287</v>
      </c>
      <c r="V298" s="22">
        <v>46</v>
      </c>
      <c r="W298" s="22">
        <v>6</v>
      </c>
      <c r="X298" s="23"/>
    </row>
    <row r="299" spans="1:24" s="1" customFormat="1" ht="32" customHeight="1" x14ac:dyDescent="0.3">
      <c r="A299" s="24" t="s">
        <v>23</v>
      </c>
      <c r="B299" s="24" t="s">
        <v>490</v>
      </c>
      <c r="C299" s="27" t="s">
        <v>491</v>
      </c>
      <c r="D299" s="59"/>
      <c r="E299" s="39" t="str">
        <f>HYPERLINK("https://www.google.ru/search?q=112378326&amp;newwindow=1&amp;tbm=isch","Еще фото")</f>
        <v>Еще фото</v>
      </c>
      <c r="F299" s="14"/>
      <c r="G299" s="24" t="s">
        <v>434</v>
      </c>
      <c r="H299" s="24" t="s">
        <v>27</v>
      </c>
      <c r="I299" s="24" t="s">
        <v>435</v>
      </c>
      <c r="J299" s="15" t="s">
        <v>28</v>
      </c>
      <c r="K299" s="16" t="s">
        <v>62</v>
      </c>
      <c r="L299" s="56"/>
      <c r="M299" s="15"/>
      <c r="N299" s="15" t="s">
        <v>373</v>
      </c>
      <c r="O299" s="15"/>
      <c r="P299" s="16" t="s">
        <v>50</v>
      </c>
      <c r="Q299" s="17">
        <v>3499</v>
      </c>
      <c r="R299" s="18">
        <v>47</v>
      </c>
      <c r="S299" s="19">
        <v>2132.6405</v>
      </c>
      <c r="T299" s="20" t="s">
        <v>283</v>
      </c>
      <c r="U299" s="21" t="s">
        <v>288</v>
      </c>
      <c r="V299" s="22">
        <v>48</v>
      </c>
      <c r="W299" s="22">
        <v>4</v>
      </c>
      <c r="X299" s="23"/>
    </row>
    <row r="300" spans="1:24" s="1" customFormat="1" ht="35" customHeight="1" x14ac:dyDescent="0.3">
      <c r="A300" s="11" t="s">
        <v>23</v>
      </c>
      <c r="B300" s="11" t="s">
        <v>492</v>
      </c>
      <c r="C300" s="12" t="s">
        <v>493</v>
      </c>
      <c r="D300" s="57"/>
      <c r="E300" s="39" t="str">
        <f>HYPERLINK("https://www.google.ru/search?q=112378327&amp;newwindow=1&amp;tbm=isch","Еще фото")</f>
        <v>Еще фото</v>
      </c>
      <c r="F300" s="14"/>
      <c r="G300" s="11" t="s">
        <v>434</v>
      </c>
      <c r="H300" s="11" t="s">
        <v>27</v>
      </c>
      <c r="I300" s="15" t="s">
        <v>435</v>
      </c>
      <c r="J300" s="15" t="s">
        <v>28</v>
      </c>
      <c r="K300" s="16" t="s">
        <v>62</v>
      </c>
      <c r="L300" s="55"/>
      <c r="M300" s="15"/>
      <c r="N300" s="15" t="s">
        <v>494</v>
      </c>
      <c r="O300" s="15"/>
      <c r="P300" s="16" t="s">
        <v>50</v>
      </c>
      <c r="Q300" s="17">
        <v>3499</v>
      </c>
      <c r="R300" s="18">
        <v>47</v>
      </c>
      <c r="S300" s="19">
        <v>2132.6405</v>
      </c>
      <c r="T300" s="20" t="s">
        <v>283</v>
      </c>
      <c r="U300" s="21" t="s">
        <v>285</v>
      </c>
      <c r="V300" s="22">
        <v>42</v>
      </c>
      <c r="W300" s="22">
        <v>1</v>
      </c>
      <c r="X300" s="23"/>
    </row>
    <row r="301" spans="1:24" s="1" customFormat="1" ht="35" customHeight="1" x14ac:dyDescent="0.3">
      <c r="A301" s="24" t="s">
        <v>23</v>
      </c>
      <c r="B301" s="24" t="s">
        <v>492</v>
      </c>
      <c r="C301" s="12" t="s">
        <v>493</v>
      </c>
      <c r="D301" s="58"/>
      <c r="E301" s="39" t="str">
        <f>HYPERLINK("https://www.google.ru/search?q=112378327&amp;newwindow=1&amp;tbm=isch","Еще фото")</f>
        <v>Еще фото</v>
      </c>
      <c r="F301" s="14"/>
      <c r="G301" s="24" t="s">
        <v>434</v>
      </c>
      <c r="H301" s="24" t="s">
        <v>27</v>
      </c>
      <c r="I301" s="24" t="s">
        <v>435</v>
      </c>
      <c r="J301" s="15" t="s">
        <v>28</v>
      </c>
      <c r="K301" s="16" t="s">
        <v>62</v>
      </c>
      <c r="L301" s="60"/>
      <c r="M301" s="15"/>
      <c r="N301" s="15" t="s">
        <v>494</v>
      </c>
      <c r="O301" s="15"/>
      <c r="P301" s="16" t="s">
        <v>50</v>
      </c>
      <c r="Q301" s="17">
        <v>3499</v>
      </c>
      <c r="R301" s="18">
        <v>47</v>
      </c>
      <c r="S301" s="19">
        <v>2132.6405</v>
      </c>
      <c r="T301" s="20" t="s">
        <v>283</v>
      </c>
      <c r="U301" s="21" t="s">
        <v>286</v>
      </c>
      <c r="V301" s="22">
        <v>44</v>
      </c>
      <c r="W301" s="22">
        <v>3</v>
      </c>
      <c r="X301" s="23"/>
    </row>
    <row r="302" spans="1:24" s="1" customFormat="1" ht="37.049999999999997" customHeight="1" x14ac:dyDescent="0.3">
      <c r="A302" s="24" t="s">
        <v>23</v>
      </c>
      <c r="B302" s="24" t="s">
        <v>492</v>
      </c>
      <c r="C302" s="12" t="s">
        <v>493</v>
      </c>
      <c r="D302" s="59"/>
      <c r="E302" s="39" t="str">
        <f>HYPERLINK("https://www.google.ru/search?q=112378327&amp;newwindow=1&amp;tbm=isch","Еще фото")</f>
        <v>Еще фото</v>
      </c>
      <c r="F302" s="14"/>
      <c r="G302" s="24" t="s">
        <v>434</v>
      </c>
      <c r="H302" s="24" t="s">
        <v>27</v>
      </c>
      <c r="I302" s="24" t="s">
        <v>435</v>
      </c>
      <c r="J302" s="15" t="s">
        <v>28</v>
      </c>
      <c r="K302" s="16" t="s">
        <v>62</v>
      </c>
      <c r="L302" s="56"/>
      <c r="M302" s="15"/>
      <c r="N302" s="15" t="s">
        <v>494</v>
      </c>
      <c r="O302" s="15"/>
      <c r="P302" s="16" t="s">
        <v>50</v>
      </c>
      <c r="Q302" s="17">
        <v>3499</v>
      </c>
      <c r="R302" s="18">
        <v>47</v>
      </c>
      <c r="S302" s="19">
        <v>2132.6405</v>
      </c>
      <c r="T302" s="20" t="s">
        <v>283</v>
      </c>
      <c r="U302" s="21" t="s">
        <v>288</v>
      </c>
      <c r="V302" s="22">
        <v>48</v>
      </c>
      <c r="W302" s="22">
        <v>2</v>
      </c>
      <c r="X302" s="23"/>
    </row>
    <row r="303" spans="1:24" s="1" customFormat="1" ht="108" customHeight="1" x14ac:dyDescent="0.3">
      <c r="A303" s="11" t="s">
        <v>23</v>
      </c>
      <c r="B303" s="11" t="s">
        <v>495</v>
      </c>
      <c r="C303" s="12" t="s">
        <v>496</v>
      </c>
      <c r="D303" s="13"/>
      <c r="E303" s="39" t="str">
        <f>HYPERLINK("https://www.google.ru/search?q=112378536&amp;newwindow=1&amp;tbm=isch","Еще фото")</f>
        <v>Еще фото</v>
      </c>
      <c r="F303" s="14"/>
      <c r="G303" s="11" t="s">
        <v>483</v>
      </c>
      <c r="H303" s="11" t="s">
        <v>27</v>
      </c>
      <c r="I303" s="15" t="s">
        <v>435</v>
      </c>
      <c r="J303" s="15" t="s">
        <v>28</v>
      </c>
      <c r="K303" s="16" t="s">
        <v>29</v>
      </c>
      <c r="L303" s="15" t="s">
        <v>497</v>
      </c>
      <c r="M303" s="15"/>
      <c r="N303" s="15" t="s">
        <v>498</v>
      </c>
      <c r="O303" s="15"/>
      <c r="P303" s="16" t="s">
        <v>50</v>
      </c>
      <c r="Q303" s="17">
        <v>5099</v>
      </c>
      <c r="R303" s="18">
        <v>47</v>
      </c>
      <c r="S303" s="19">
        <v>3107.8404999999993</v>
      </c>
      <c r="T303" s="20" t="s">
        <v>283</v>
      </c>
      <c r="U303" s="21" t="s">
        <v>286</v>
      </c>
      <c r="V303" s="22">
        <v>48</v>
      </c>
      <c r="W303" s="22">
        <v>1</v>
      </c>
      <c r="X303" s="23"/>
    </row>
    <row r="304" spans="1:24" s="1" customFormat="1" ht="108" customHeight="1" x14ac:dyDescent="0.3">
      <c r="A304" s="11" t="s">
        <v>23</v>
      </c>
      <c r="B304" s="11" t="s">
        <v>499</v>
      </c>
      <c r="C304" s="12" t="s">
        <v>500</v>
      </c>
      <c r="D304" s="13"/>
      <c r="E304" s="39" t="str">
        <f>HYPERLINK("https://www.google.ru/search?q=112356880&amp;newwindow=1&amp;tbm=isch","Еще фото")</f>
        <v>Еще фото</v>
      </c>
      <c r="F304" s="14"/>
      <c r="G304" s="11" t="s">
        <v>501</v>
      </c>
      <c r="H304" s="11" t="s">
        <v>266</v>
      </c>
      <c r="I304" s="15" t="s">
        <v>502</v>
      </c>
      <c r="J304" s="15" t="s">
        <v>279</v>
      </c>
      <c r="K304" s="16" t="s">
        <v>62</v>
      </c>
      <c r="L304" s="15" t="s">
        <v>503</v>
      </c>
      <c r="M304" s="15"/>
      <c r="N304" s="15" t="s">
        <v>347</v>
      </c>
      <c r="O304" s="15"/>
      <c r="P304" s="16" t="s">
        <v>504</v>
      </c>
      <c r="Q304" s="17">
        <v>3799</v>
      </c>
      <c r="R304" s="18">
        <v>47</v>
      </c>
      <c r="S304" s="19">
        <v>2315.4904999999999</v>
      </c>
      <c r="T304" s="20" t="s">
        <v>270</v>
      </c>
      <c r="U304" s="21" t="s">
        <v>271</v>
      </c>
      <c r="V304" s="25" t="s">
        <v>272</v>
      </c>
      <c r="W304" s="22">
        <v>1</v>
      </c>
      <c r="X304" s="23"/>
    </row>
    <row r="305" spans="1:24" s="1" customFormat="1" ht="108" customHeight="1" x14ac:dyDescent="0.3">
      <c r="A305" s="11" t="s">
        <v>23</v>
      </c>
      <c r="B305" s="11" t="s">
        <v>505</v>
      </c>
      <c r="C305" s="12" t="s">
        <v>506</v>
      </c>
      <c r="D305" s="13"/>
      <c r="E305" s="39" t="str">
        <f>HYPERLINK("https://www.google.ru/search?q=112357630&amp;newwindow=1&amp;tbm=isch","Еще фото")</f>
        <v>Еще фото</v>
      </c>
      <c r="F305" s="14"/>
      <c r="G305" s="11" t="s">
        <v>501</v>
      </c>
      <c r="H305" s="11" t="s">
        <v>266</v>
      </c>
      <c r="I305" s="15" t="s">
        <v>502</v>
      </c>
      <c r="J305" s="15" t="s">
        <v>28</v>
      </c>
      <c r="K305" s="16" t="s">
        <v>29</v>
      </c>
      <c r="L305" s="15" t="s">
        <v>507</v>
      </c>
      <c r="M305" s="15"/>
      <c r="N305" s="15" t="s">
        <v>37</v>
      </c>
      <c r="O305" s="15"/>
      <c r="P305" s="16" t="s">
        <v>508</v>
      </c>
      <c r="Q305" s="17">
        <v>8399</v>
      </c>
      <c r="R305" s="18">
        <v>47</v>
      </c>
      <c r="S305" s="19">
        <v>5119.1904999999997</v>
      </c>
      <c r="T305" s="20" t="s">
        <v>270</v>
      </c>
      <c r="U305" s="21" t="s">
        <v>271</v>
      </c>
      <c r="V305" s="25" t="s">
        <v>272</v>
      </c>
      <c r="W305" s="22">
        <v>25</v>
      </c>
      <c r="X305" s="23"/>
    </row>
    <row r="306" spans="1:24" s="1" customFormat="1" ht="108" customHeight="1" x14ac:dyDescent="0.3">
      <c r="A306" s="11" t="s">
        <v>23</v>
      </c>
      <c r="B306" s="11" t="s">
        <v>509</v>
      </c>
      <c r="C306" s="12" t="s">
        <v>510</v>
      </c>
      <c r="D306" s="13"/>
      <c r="E306" s="39" t="str">
        <f>HYPERLINK("https://www.google.ru/search?q=112372412&amp;newwindow=1&amp;tbm=isch","Еще фото")</f>
        <v>Еще фото</v>
      </c>
      <c r="F306" s="14"/>
      <c r="G306" s="11" t="s">
        <v>501</v>
      </c>
      <c r="H306" s="11" t="s">
        <v>266</v>
      </c>
      <c r="I306" s="15" t="s">
        <v>502</v>
      </c>
      <c r="J306" s="15" t="s">
        <v>28</v>
      </c>
      <c r="K306" s="16" t="s">
        <v>29</v>
      </c>
      <c r="L306" s="15" t="s">
        <v>511</v>
      </c>
      <c r="M306" s="15"/>
      <c r="N306" s="15" t="s">
        <v>281</v>
      </c>
      <c r="O306" s="15"/>
      <c r="P306" s="16" t="s">
        <v>50</v>
      </c>
      <c r="Q306" s="17">
        <v>3899</v>
      </c>
      <c r="R306" s="18">
        <v>47</v>
      </c>
      <c r="S306" s="19">
        <v>2376.4404999999997</v>
      </c>
      <c r="T306" s="20" t="s">
        <v>270</v>
      </c>
      <c r="U306" s="21" t="s">
        <v>271</v>
      </c>
      <c r="V306" s="25" t="s">
        <v>272</v>
      </c>
      <c r="W306" s="22">
        <v>14</v>
      </c>
      <c r="X306" s="23"/>
    </row>
    <row r="307" spans="1:24" s="1" customFormat="1" ht="14" customHeight="1" x14ac:dyDescent="0.3">
      <c r="A307" s="11" t="s">
        <v>23</v>
      </c>
      <c r="B307" s="11" t="s">
        <v>512</v>
      </c>
      <c r="C307" s="12" t="s">
        <v>513</v>
      </c>
      <c r="D307" s="57"/>
      <c r="E307" s="39" t="str">
        <f t="shared" ref="E307:E313" si="3">HYPERLINK("https://www.google.ru/search?q=112377831&amp;newwindow=1&amp;tbm=isch","Еще фото")</f>
        <v>Еще фото</v>
      </c>
      <c r="F307" s="14"/>
      <c r="G307" s="11" t="s">
        <v>514</v>
      </c>
      <c r="H307" s="11" t="s">
        <v>27</v>
      </c>
      <c r="I307" s="15" t="s">
        <v>514</v>
      </c>
      <c r="J307" s="15" t="s">
        <v>28</v>
      </c>
      <c r="K307" s="16" t="s">
        <v>29</v>
      </c>
      <c r="L307" s="55" t="s">
        <v>515</v>
      </c>
      <c r="M307" s="15"/>
      <c r="N307" s="15" t="s">
        <v>281</v>
      </c>
      <c r="O307" s="15"/>
      <c r="P307" s="16" t="s">
        <v>516</v>
      </c>
      <c r="Q307" s="17">
        <v>7099</v>
      </c>
      <c r="R307" s="18">
        <v>50</v>
      </c>
      <c r="S307" s="19">
        <v>4081.9249999999997</v>
      </c>
      <c r="T307" s="20" t="s">
        <v>33</v>
      </c>
      <c r="U307" s="21" t="s">
        <v>517</v>
      </c>
      <c r="V307" s="22">
        <v>48</v>
      </c>
      <c r="W307" s="22">
        <v>6</v>
      </c>
      <c r="X307" s="23"/>
    </row>
    <row r="308" spans="1:24" s="1" customFormat="1" ht="14" customHeight="1" x14ac:dyDescent="0.3">
      <c r="A308" s="24" t="s">
        <v>23</v>
      </c>
      <c r="B308" s="24" t="s">
        <v>512</v>
      </c>
      <c r="C308" s="12" t="s">
        <v>513</v>
      </c>
      <c r="D308" s="58"/>
      <c r="E308" s="39" t="str">
        <f t="shared" si="3"/>
        <v>Еще фото</v>
      </c>
      <c r="F308" s="14"/>
      <c r="G308" s="24" t="s">
        <v>514</v>
      </c>
      <c r="H308" s="24" t="s">
        <v>27</v>
      </c>
      <c r="I308" s="24" t="s">
        <v>514</v>
      </c>
      <c r="J308" s="15" t="s">
        <v>28</v>
      </c>
      <c r="K308" s="16" t="s">
        <v>29</v>
      </c>
      <c r="L308" s="60"/>
      <c r="M308" s="15"/>
      <c r="N308" s="15" t="s">
        <v>281</v>
      </c>
      <c r="O308" s="15"/>
      <c r="P308" s="16" t="s">
        <v>516</v>
      </c>
      <c r="Q308" s="17">
        <v>7099</v>
      </c>
      <c r="R308" s="18">
        <v>50</v>
      </c>
      <c r="S308" s="19">
        <v>4081.9249999999997</v>
      </c>
      <c r="T308" s="20" t="s">
        <v>33</v>
      </c>
      <c r="U308" s="21" t="s">
        <v>518</v>
      </c>
      <c r="V308" s="25" t="s">
        <v>45</v>
      </c>
      <c r="W308" s="22">
        <v>8</v>
      </c>
      <c r="X308" s="23"/>
    </row>
    <row r="309" spans="1:24" s="1" customFormat="1" ht="14" customHeight="1" x14ac:dyDescent="0.3">
      <c r="A309" s="24" t="s">
        <v>23</v>
      </c>
      <c r="B309" s="24" t="s">
        <v>512</v>
      </c>
      <c r="C309" s="12" t="s">
        <v>513</v>
      </c>
      <c r="D309" s="58"/>
      <c r="E309" s="39" t="str">
        <f t="shared" si="3"/>
        <v>Еще фото</v>
      </c>
      <c r="F309" s="14"/>
      <c r="G309" s="24" t="s">
        <v>514</v>
      </c>
      <c r="H309" s="24" t="s">
        <v>27</v>
      </c>
      <c r="I309" s="24" t="s">
        <v>514</v>
      </c>
      <c r="J309" s="15" t="s">
        <v>28</v>
      </c>
      <c r="K309" s="16" t="s">
        <v>29</v>
      </c>
      <c r="L309" s="60"/>
      <c r="M309" s="15"/>
      <c r="N309" s="15" t="s">
        <v>281</v>
      </c>
      <c r="O309" s="15"/>
      <c r="P309" s="16" t="s">
        <v>516</v>
      </c>
      <c r="Q309" s="17">
        <v>7099</v>
      </c>
      <c r="R309" s="18">
        <v>50</v>
      </c>
      <c r="S309" s="19">
        <v>4081.9249999999997</v>
      </c>
      <c r="T309" s="20" t="s">
        <v>33</v>
      </c>
      <c r="U309" s="21" t="s">
        <v>519</v>
      </c>
      <c r="V309" s="22">
        <v>50</v>
      </c>
      <c r="W309" s="22">
        <v>12</v>
      </c>
      <c r="X309" s="23"/>
    </row>
    <row r="310" spans="1:24" s="1" customFormat="1" ht="14" customHeight="1" x14ac:dyDescent="0.3">
      <c r="A310" s="24" t="s">
        <v>23</v>
      </c>
      <c r="B310" s="24" t="s">
        <v>512</v>
      </c>
      <c r="C310" s="12" t="s">
        <v>513</v>
      </c>
      <c r="D310" s="58"/>
      <c r="E310" s="39" t="str">
        <f t="shared" si="3"/>
        <v>Еще фото</v>
      </c>
      <c r="F310" s="14"/>
      <c r="G310" s="24" t="s">
        <v>514</v>
      </c>
      <c r="H310" s="24" t="s">
        <v>27</v>
      </c>
      <c r="I310" s="24" t="s">
        <v>514</v>
      </c>
      <c r="J310" s="15" t="s">
        <v>28</v>
      </c>
      <c r="K310" s="16" t="s">
        <v>29</v>
      </c>
      <c r="L310" s="60"/>
      <c r="M310" s="15"/>
      <c r="N310" s="15" t="s">
        <v>281</v>
      </c>
      <c r="O310" s="15"/>
      <c r="P310" s="16" t="s">
        <v>516</v>
      </c>
      <c r="Q310" s="17">
        <v>7099</v>
      </c>
      <c r="R310" s="18">
        <v>50</v>
      </c>
      <c r="S310" s="19">
        <v>4081.9249999999997</v>
      </c>
      <c r="T310" s="20" t="s">
        <v>33</v>
      </c>
      <c r="U310" s="21" t="s">
        <v>520</v>
      </c>
      <c r="V310" s="25" t="s">
        <v>231</v>
      </c>
      <c r="W310" s="22">
        <v>12</v>
      </c>
      <c r="X310" s="23"/>
    </row>
    <row r="311" spans="1:24" s="1" customFormat="1" ht="14" customHeight="1" x14ac:dyDescent="0.3">
      <c r="A311" s="24" t="s">
        <v>23</v>
      </c>
      <c r="B311" s="24" t="s">
        <v>512</v>
      </c>
      <c r="C311" s="12" t="s">
        <v>513</v>
      </c>
      <c r="D311" s="58"/>
      <c r="E311" s="39" t="str">
        <f t="shared" si="3"/>
        <v>Еще фото</v>
      </c>
      <c r="F311" s="14"/>
      <c r="G311" s="24" t="s">
        <v>514</v>
      </c>
      <c r="H311" s="24" t="s">
        <v>27</v>
      </c>
      <c r="I311" s="24" t="s">
        <v>514</v>
      </c>
      <c r="J311" s="15" t="s">
        <v>28</v>
      </c>
      <c r="K311" s="16" t="s">
        <v>29</v>
      </c>
      <c r="L311" s="60"/>
      <c r="M311" s="15"/>
      <c r="N311" s="15" t="s">
        <v>281</v>
      </c>
      <c r="O311" s="15"/>
      <c r="P311" s="16" t="s">
        <v>516</v>
      </c>
      <c r="Q311" s="17">
        <v>7099</v>
      </c>
      <c r="R311" s="18">
        <v>50</v>
      </c>
      <c r="S311" s="19">
        <v>4081.9249999999997</v>
      </c>
      <c r="T311" s="20" t="s">
        <v>33</v>
      </c>
      <c r="U311" s="21" t="s">
        <v>521</v>
      </c>
      <c r="V311" s="22">
        <v>52</v>
      </c>
      <c r="W311" s="22">
        <v>8</v>
      </c>
      <c r="X311" s="23"/>
    </row>
    <row r="312" spans="1:24" s="1" customFormat="1" ht="14" customHeight="1" x14ac:dyDescent="0.3">
      <c r="A312" s="24" t="s">
        <v>23</v>
      </c>
      <c r="B312" s="24" t="s">
        <v>512</v>
      </c>
      <c r="C312" s="12" t="s">
        <v>513</v>
      </c>
      <c r="D312" s="58"/>
      <c r="E312" s="39" t="str">
        <f t="shared" si="3"/>
        <v>Еще фото</v>
      </c>
      <c r="F312" s="14"/>
      <c r="G312" s="24" t="s">
        <v>514</v>
      </c>
      <c r="H312" s="24" t="s">
        <v>27</v>
      </c>
      <c r="I312" s="24" t="s">
        <v>514</v>
      </c>
      <c r="J312" s="15" t="s">
        <v>28</v>
      </c>
      <c r="K312" s="16" t="s">
        <v>29</v>
      </c>
      <c r="L312" s="60"/>
      <c r="M312" s="15"/>
      <c r="N312" s="15" t="s">
        <v>281</v>
      </c>
      <c r="O312" s="15"/>
      <c r="P312" s="16" t="s">
        <v>516</v>
      </c>
      <c r="Q312" s="17">
        <v>7099</v>
      </c>
      <c r="R312" s="18">
        <v>50</v>
      </c>
      <c r="S312" s="19">
        <v>4081.9249999999997</v>
      </c>
      <c r="T312" s="20" t="s">
        <v>33</v>
      </c>
      <c r="U312" s="21" t="s">
        <v>522</v>
      </c>
      <c r="V312" s="25" t="s">
        <v>353</v>
      </c>
      <c r="W312" s="22">
        <v>7</v>
      </c>
      <c r="X312" s="23"/>
    </row>
    <row r="313" spans="1:24" s="1" customFormat="1" ht="17" customHeight="1" x14ac:dyDescent="0.3">
      <c r="A313" s="24" t="s">
        <v>23</v>
      </c>
      <c r="B313" s="24" t="s">
        <v>512</v>
      </c>
      <c r="C313" s="12" t="s">
        <v>513</v>
      </c>
      <c r="D313" s="59"/>
      <c r="E313" s="39" t="str">
        <f t="shared" si="3"/>
        <v>Еще фото</v>
      </c>
      <c r="F313" s="14"/>
      <c r="G313" s="24" t="s">
        <v>514</v>
      </c>
      <c r="H313" s="24" t="s">
        <v>27</v>
      </c>
      <c r="I313" s="24" t="s">
        <v>514</v>
      </c>
      <c r="J313" s="15" t="s">
        <v>28</v>
      </c>
      <c r="K313" s="16" t="s">
        <v>29</v>
      </c>
      <c r="L313" s="56"/>
      <c r="M313" s="15"/>
      <c r="N313" s="15" t="s">
        <v>281</v>
      </c>
      <c r="O313" s="15"/>
      <c r="P313" s="16" t="s">
        <v>516</v>
      </c>
      <c r="Q313" s="17">
        <v>7099</v>
      </c>
      <c r="R313" s="18">
        <v>50</v>
      </c>
      <c r="S313" s="19">
        <v>4081.9249999999997</v>
      </c>
      <c r="T313" s="20" t="s">
        <v>33</v>
      </c>
      <c r="U313" s="21" t="s">
        <v>523</v>
      </c>
      <c r="V313" s="22">
        <v>58</v>
      </c>
      <c r="W313" s="22">
        <v>8</v>
      </c>
      <c r="X313" s="23"/>
    </row>
    <row r="314" spans="1:24" s="1" customFormat="1" ht="14" customHeight="1" x14ac:dyDescent="0.3">
      <c r="A314" s="11" t="s">
        <v>23</v>
      </c>
      <c r="B314" s="11" t="s">
        <v>524</v>
      </c>
      <c r="C314" s="12" t="s">
        <v>525</v>
      </c>
      <c r="D314" s="57"/>
      <c r="E314" s="39" t="str">
        <f t="shared" ref="E314:E320" si="4">HYPERLINK("https://www.google.ru/search?q=112377832&amp;newwindow=1&amp;tbm=isch","Еще фото")</f>
        <v>Еще фото</v>
      </c>
      <c r="F314" s="14"/>
      <c r="G314" s="11" t="s">
        <v>514</v>
      </c>
      <c r="H314" s="11" t="s">
        <v>27</v>
      </c>
      <c r="I314" s="15" t="s">
        <v>514</v>
      </c>
      <c r="J314" s="15" t="s">
        <v>28</v>
      </c>
      <c r="K314" s="16" t="s">
        <v>29</v>
      </c>
      <c r="L314" s="55" t="s">
        <v>515</v>
      </c>
      <c r="M314" s="15"/>
      <c r="N314" s="15" t="s">
        <v>37</v>
      </c>
      <c r="O314" s="15"/>
      <c r="P314" s="16" t="s">
        <v>516</v>
      </c>
      <c r="Q314" s="17">
        <v>7099</v>
      </c>
      <c r="R314" s="18">
        <v>50</v>
      </c>
      <c r="S314" s="19">
        <v>4081.9249999999997</v>
      </c>
      <c r="T314" s="20" t="s">
        <v>33</v>
      </c>
      <c r="U314" s="21" t="s">
        <v>517</v>
      </c>
      <c r="V314" s="22">
        <v>48</v>
      </c>
      <c r="W314" s="22">
        <v>6</v>
      </c>
      <c r="X314" s="23"/>
    </row>
    <row r="315" spans="1:24" s="1" customFormat="1" ht="14" customHeight="1" x14ac:dyDescent="0.3">
      <c r="A315" s="24" t="s">
        <v>23</v>
      </c>
      <c r="B315" s="24" t="s">
        <v>524</v>
      </c>
      <c r="C315" s="12" t="s">
        <v>525</v>
      </c>
      <c r="D315" s="58"/>
      <c r="E315" s="39" t="str">
        <f t="shared" si="4"/>
        <v>Еще фото</v>
      </c>
      <c r="F315" s="14"/>
      <c r="G315" s="24" t="s">
        <v>514</v>
      </c>
      <c r="H315" s="24" t="s">
        <v>27</v>
      </c>
      <c r="I315" s="24" t="s">
        <v>514</v>
      </c>
      <c r="J315" s="15" t="s">
        <v>28</v>
      </c>
      <c r="K315" s="16" t="s">
        <v>29</v>
      </c>
      <c r="L315" s="60"/>
      <c r="M315" s="15"/>
      <c r="N315" s="15" t="s">
        <v>37</v>
      </c>
      <c r="O315" s="15"/>
      <c r="P315" s="16" t="s">
        <v>516</v>
      </c>
      <c r="Q315" s="17">
        <v>7099</v>
      </c>
      <c r="R315" s="18">
        <v>50</v>
      </c>
      <c r="S315" s="19">
        <v>4081.9249999999997</v>
      </c>
      <c r="T315" s="20" t="s">
        <v>33</v>
      </c>
      <c r="U315" s="21" t="s">
        <v>518</v>
      </c>
      <c r="V315" s="25" t="s">
        <v>45</v>
      </c>
      <c r="W315" s="22">
        <v>8</v>
      </c>
      <c r="X315" s="23"/>
    </row>
    <row r="316" spans="1:24" s="1" customFormat="1" ht="14" customHeight="1" x14ac:dyDescent="0.3">
      <c r="A316" s="24" t="s">
        <v>23</v>
      </c>
      <c r="B316" s="24" t="s">
        <v>524</v>
      </c>
      <c r="C316" s="12" t="s">
        <v>525</v>
      </c>
      <c r="D316" s="58"/>
      <c r="E316" s="39" t="str">
        <f t="shared" si="4"/>
        <v>Еще фото</v>
      </c>
      <c r="F316" s="14"/>
      <c r="G316" s="24" t="s">
        <v>514</v>
      </c>
      <c r="H316" s="24" t="s">
        <v>27</v>
      </c>
      <c r="I316" s="24" t="s">
        <v>514</v>
      </c>
      <c r="J316" s="15" t="s">
        <v>28</v>
      </c>
      <c r="K316" s="16" t="s">
        <v>29</v>
      </c>
      <c r="L316" s="60"/>
      <c r="M316" s="15"/>
      <c r="N316" s="15" t="s">
        <v>37</v>
      </c>
      <c r="O316" s="15"/>
      <c r="P316" s="16" t="s">
        <v>516</v>
      </c>
      <c r="Q316" s="17">
        <v>7099</v>
      </c>
      <c r="R316" s="18">
        <v>50</v>
      </c>
      <c r="S316" s="19">
        <v>4081.9249999999997</v>
      </c>
      <c r="T316" s="20" t="s">
        <v>33</v>
      </c>
      <c r="U316" s="21" t="s">
        <v>519</v>
      </c>
      <c r="V316" s="22">
        <v>50</v>
      </c>
      <c r="W316" s="22">
        <v>12</v>
      </c>
      <c r="X316" s="23"/>
    </row>
    <row r="317" spans="1:24" s="1" customFormat="1" ht="14" customHeight="1" x14ac:dyDescent="0.3">
      <c r="A317" s="24" t="s">
        <v>23</v>
      </c>
      <c r="B317" s="24" t="s">
        <v>524</v>
      </c>
      <c r="C317" s="12" t="s">
        <v>525</v>
      </c>
      <c r="D317" s="58"/>
      <c r="E317" s="39" t="str">
        <f t="shared" si="4"/>
        <v>Еще фото</v>
      </c>
      <c r="F317" s="14"/>
      <c r="G317" s="24" t="s">
        <v>514</v>
      </c>
      <c r="H317" s="24" t="s">
        <v>27</v>
      </c>
      <c r="I317" s="24" t="s">
        <v>514</v>
      </c>
      <c r="J317" s="15" t="s">
        <v>28</v>
      </c>
      <c r="K317" s="16" t="s">
        <v>29</v>
      </c>
      <c r="L317" s="60"/>
      <c r="M317" s="15"/>
      <c r="N317" s="15" t="s">
        <v>37</v>
      </c>
      <c r="O317" s="15"/>
      <c r="P317" s="16" t="s">
        <v>516</v>
      </c>
      <c r="Q317" s="17">
        <v>7099</v>
      </c>
      <c r="R317" s="18">
        <v>50</v>
      </c>
      <c r="S317" s="19">
        <v>4081.9249999999997</v>
      </c>
      <c r="T317" s="20" t="s">
        <v>33</v>
      </c>
      <c r="U317" s="21" t="s">
        <v>520</v>
      </c>
      <c r="V317" s="25" t="s">
        <v>231</v>
      </c>
      <c r="W317" s="22">
        <v>12</v>
      </c>
      <c r="X317" s="23"/>
    </row>
    <row r="318" spans="1:24" s="1" customFormat="1" ht="14" customHeight="1" x14ac:dyDescent="0.3">
      <c r="A318" s="24" t="s">
        <v>23</v>
      </c>
      <c r="B318" s="24" t="s">
        <v>524</v>
      </c>
      <c r="C318" s="12" t="s">
        <v>525</v>
      </c>
      <c r="D318" s="58"/>
      <c r="E318" s="39" t="str">
        <f t="shared" si="4"/>
        <v>Еще фото</v>
      </c>
      <c r="F318" s="14"/>
      <c r="G318" s="24" t="s">
        <v>514</v>
      </c>
      <c r="H318" s="24" t="s">
        <v>27</v>
      </c>
      <c r="I318" s="24" t="s">
        <v>514</v>
      </c>
      <c r="J318" s="15" t="s">
        <v>28</v>
      </c>
      <c r="K318" s="16" t="s">
        <v>29</v>
      </c>
      <c r="L318" s="60"/>
      <c r="M318" s="15"/>
      <c r="N318" s="15" t="s">
        <v>37</v>
      </c>
      <c r="O318" s="15"/>
      <c r="P318" s="16" t="s">
        <v>516</v>
      </c>
      <c r="Q318" s="17">
        <v>7099</v>
      </c>
      <c r="R318" s="18">
        <v>50</v>
      </c>
      <c r="S318" s="19">
        <v>4081.9249999999997</v>
      </c>
      <c r="T318" s="20" t="s">
        <v>33</v>
      </c>
      <c r="U318" s="21" t="s">
        <v>521</v>
      </c>
      <c r="V318" s="22">
        <v>52</v>
      </c>
      <c r="W318" s="22">
        <v>8</v>
      </c>
      <c r="X318" s="23"/>
    </row>
    <row r="319" spans="1:24" s="1" customFormat="1" ht="14" customHeight="1" x14ac:dyDescent="0.3">
      <c r="A319" s="24" t="s">
        <v>23</v>
      </c>
      <c r="B319" s="24" t="s">
        <v>524</v>
      </c>
      <c r="C319" s="12" t="s">
        <v>525</v>
      </c>
      <c r="D319" s="58"/>
      <c r="E319" s="39" t="str">
        <f t="shared" si="4"/>
        <v>Еще фото</v>
      </c>
      <c r="F319" s="14"/>
      <c r="G319" s="24" t="s">
        <v>514</v>
      </c>
      <c r="H319" s="24" t="s">
        <v>27</v>
      </c>
      <c r="I319" s="24" t="s">
        <v>514</v>
      </c>
      <c r="J319" s="15" t="s">
        <v>28</v>
      </c>
      <c r="K319" s="16" t="s">
        <v>29</v>
      </c>
      <c r="L319" s="60"/>
      <c r="M319" s="15"/>
      <c r="N319" s="15" t="s">
        <v>37</v>
      </c>
      <c r="O319" s="15"/>
      <c r="P319" s="16" t="s">
        <v>516</v>
      </c>
      <c r="Q319" s="17">
        <v>7099</v>
      </c>
      <c r="R319" s="18">
        <v>50</v>
      </c>
      <c r="S319" s="19">
        <v>4081.9249999999997</v>
      </c>
      <c r="T319" s="20" t="s">
        <v>33</v>
      </c>
      <c r="U319" s="21" t="s">
        <v>522</v>
      </c>
      <c r="V319" s="25" t="s">
        <v>353</v>
      </c>
      <c r="W319" s="22">
        <v>6</v>
      </c>
      <c r="X319" s="23"/>
    </row>
    <row r="320" spans="1:24" s="1" customFormat="1" ht="17" customHeight="1" x14ac:dyDescent="0.3">
      <c r="A320" s="24" t="s">
        <v>23</v>
      </c>
      <c r="B320" s="24" t="s">
        <v>524</v>
      </c>
      <c r="C320" s="12" t="s">
        <v>525</v>
      </c>
      <c r="D320" s="59"/>
      <c r="E320" s="39" t="str">
        <f t="shared" si="4"/>
        <v>Еще фото</v>
      </c>
      <c r="F320" s="14"/>
      <c r="G320" s="24" t="s">
        <v>514</v>
      </c>
      <c r="H320" s="24" t="s">
        <v>27</v>
      </c>
      <c r="I320" s="24" t="s">
        <v>514</v>
      </c>
      <c r="J320" s="15" t="s">
        <v>28</v>
      </c>
      <c r="K320" s="16" t="s">
        <v>29</v>
      </c>
      <c r="L320" s="56"/>
      <c r="M320" s="15"/>
      <c r="N320" s="15" t="s">
        <v>37</v>
      </c>
      <c r="O320" s="15"/>
      <c r="P320" s="16" t="s">
        <v>516</v>
      </c>
      <c r="Q320" s="17">
        <v>7099</v>
      </c>
      <c r="R320" s="18">
        <v>50</v>
      </c>
      <c r="S320" s="19">
        <v>4081.9249999999997</v>
      </c>
      <c r="T320" s="20" t="s">
        <v>33</v>
      </c>
      <c r="U320" s="21" t="s">
        <v>523</v>
      </c>
      <c r="V320" s="22">
        <v>58</v>
      </c>
      <c r="W320" s="22">
        <v>7</v>
      </c>
      <c r="X320" s="23"/>
    </row>
    <row r="321" spans="1:24" s="1" customFormat="1" ht="14" customHeight="1" x14ac:dyDescent="0.3">
      <c r="A321" s="11" t="s">
        <v>23</v>
      </c>
      <c r="B321" s="11" t="s">
        <v>526</v>
      </c>
      <c r="C321" s="12" t="s">
        <v>527</v>
      </c>
      <c r="D321" s="57"/>
      <c r="E321" s="39" t="str">
        <f t="shared" ref="E321:E327" si="5">HYPERLINK("https://www.google.ru/search?q=112377865&amp;newwindow=1&amp;tbm=isch","Еще фото")</f>
        <v>Еще фото</v>
      </c>
      <c r="F321" s="14"/>
      <c r="G321" s="11" t="s">
        <v>514</v>
      </c>
      <c r="H321" s="11" t="s">
        <v>27</v>
      </c>
      <c r="I321" s="15" t="s">
        <v>514</v>
      </c>
      <c r="J321" s="15" t="s">
        <v>28</v>
      </c>
      <c r="K321" s="16" t="s">
        <v>29</v>
      </c>
      <c r="L321" s="55" t="s">
        <v>528</v>
      </c>
      <c r="M321" s="15"/>
      <c r="N321" s="15" t="s">
        <v>281</v>
      </c>
      <c r="O321" s="15"/>
      <c r="P321" s="16" t="s">
        <v>50</v>
      </c>
      <c r="Q321" s="17">
        <v>7899</v>
      </c>
      <c r="R321" s="18">
        <v>50</v>
      </c>
      <c r="S321" s="19">
        <v>4541.9249999999993</v>
      </c>
      <c r="T321" s="20" t="s">
        <v>33</v>
      </c>
      <c r="U321" s="21" t="s">
        <v>529</v>
      </c>
      <c r="V321" s="22">
        <v>46</v>
      </c>
      <c r="W321" s="22">
        <v>6</v>
      </c>
      <c r="X321" s="23"/>
    </row>
    <row r="322" spans="1:24" s="1" customFormat="1" ht="14" customHeight="1" x14ac:dyDescent="0.3">
      <c r="A322" s="24" t="s">
        <v>23</v>
      </c>
      <c r="B322" s="24" t="s">
        <v>526</v>
      </c>
      <c r="C322" s="12" t="s">
        <v>527</v>
      </c>
      <c r="D322" s="58"/>
      <c r="E322" s="39" t="str">
        <f t="shared" si="5"/>
        <v>Еще фото</v>
      </c>
      <c r="F322" s="14"/>
      <c r="G322" s="24" t="s">
        <v>514</v>
      </c>
      <c r="H322" s="24" t="s">
        <v>27</v>
      </c>
      <c r="I322" s="24" t="s">
        <v>514</v>
      </c>
      <c r="J322" s="15" t="s">
        <v>28</v>
      </c>
      <c r="K322" s="16" t="s">
        <v>29</v>
      </c>
      <c r="L322" s="60"/>
      <c r="M322" s="15"/>
      <c r="N322" s="15" t="s">
        <v>281</v>
      </c>
      <c r="O322" s="15"/>
      <c r="P322" s="16" t="s">
        <v>50</v>
      </c>
      <c r="Q322" s="17">
        <v>7899</v>
      </c>
      <c r="R322" s="18">
        <v>50</v>
      </c>
      <c r="S322" s="19">
        <v>4541.9249999999993</v>
      </c>
      <c r="T322" s="20" t="s">
        <v>33</v>
      </c>
      <c r="U322" s="21" t="s">
        <v>517</v>
      </c>
      <c r="V322" s="22">
        <v>48</v>
      </c>
      <c r="W322" s="22">
        <v>6</v>
      </c>
      <c r="X322" s="23"/>
    </row>
    <row r="323" spans="1:24" s="1" customFormat="1" ht="14" customHeight="1" x14ac:dyDescent="0.3">
      <c r="A323" s="24" t="s">
        <v>23</v>
      </c>
      <c r="B323" s="24" t="s">
        <v>526</v>
      </c>
      <c r="C323" s="12" t="s">
        <v>527</v>
      </c>
      <c r="D323" s="58"/>
      <c r="E323" s="39" t="str">
        <f t="shared" si="5"/>
        <v>Еще фото</v>
      </c>
      <c r="F323" s="14"/>
      <c r="G323" s="24" t="s">
        <v>514</v>
      </c>
      <c r="H323" s="24" t="s">
        <v>27</v>
      </c>
      <c r="I323" s="24" t="s">
        <v>514</v>
      </c>
      <c r="J323" s="15" t="s">
        <v>28</v>
      </c>
      <c r="K323" s="16" t="s">
        <v>29</v>
      </c>
      <c r="L323" s="60"/>
      <c r="M323" s="15"/>
      <c r="N323" s="15" t="s">
        <v>281</v>
      </c>
      <c r="O323" s="15"/>
      <c r="P323" s="16" t="s">
        <v>50</v>
      </c>
      <c r="Q323" s="17">
        <v>7899</v>
      </c>
      <c r="R323" s="18">
        <v>50</v>
      </c>
      <c r="S323" s="19">
        <v>4541.9249999999993</v>
      </c>
      <c r="T323" s="20" t="s">
        <v>33</v>
      </c>
      <c r="U323" s="21" t="s">
        <v>518</v>
      </c>
      <c r="V323" s="25" t="s">
        <v>45</v>
      </c>
      <c r="W323" s="22">
        <v>5</v>
      </c>
      <c r="X323" s="23"/>
    </row>
    <row r="324" spans="1:24" s="1" customFormat="1" ht="14" customHeight="1" x14ac:dyDescent="0.3">
      <c r="A324" s="24" t="s">
        <v>23</v>
      </c>
      <c r="B324" s="24" t="s">
        <v>526</v>
      </c>
      <c r="C324" s="12" t="s">
        <v>527</v>
      </c>
      <c r="D324" s="58"/>
      <c r="E324" s="39" t="str">
        <f t="shared" si="5"/>
        <v>Еще фото</v>
      </c>
      <c r="F324" s="14"/>
      <c r="G324" s="24" t="s">
        <v>514</v>
      </c>
      <c r="H324" s="24" t="s">
        <v>27</v>
      </c>
      <c r="I324" s="24" t="s">
        <v>514</v>
      </c>
      <c r="J324" s="15" t="s">
        <v>28</v>
      </c>
      <c r="K324" s="16" t="s">
        <v>29</v>
      </c>
      <c r="L324" s="60"/>
      <c r="M324" s="15"/>
      <c r="N324" s="15" t="s">
        <v>281</v>
      </c>
      <c r="O324" s="15"/>
      <c r="P324" s="16" t="s">
        <v>50</v>
      </c>
      <c r="Q324" s="17">
        <v>7899</v>
      </c>
      <c r="R324" s="18">
        <v>50</v>
      </c>
      <c r="S324" s="19">
        <v>4541.9249999999993</v>
      </c>
      <c r="T324" s="20" t="s">
        <v>33</v>
      </c>
      <c r="U324" s="21" t="s">
        <v>519</v>
      </c>
      <c r="V324" s="22">
        <v>50</v>
      </c>
      <c r="W324" s="22">
        <v>7</v>
      </c>
      <c r="X324" s="23"/>
    </row>
    <row r="325" spans="1:24" s="1" customFormat="1" ht="14" customHeight="1" x14ac:dyDescent="0.3">
      <c r="A325" s="24" t="s">
        <v>23</v>
      </c>
      <c r="B325" s="24" t="s">
        <v>526</v>
      </c>
      <c r="C325" s="12" t="s">
        <v>527</v>
      </c>
      <c r="D325" s="58"/>
      <c r="E325" s="39" t="str">
        <f t="shared" si="5"/>
        <v>Еще фото</v>
      </c>
      <c r="F325" s="14"/>
      <c r="G325" s="24" t="s">
        <v>514</v>
      </c>
      <c r="H325" s="24" t="s">
        <v>27</v>
      </c>
      <c r="I325" s="24" t="s">
        <v>514</v>
      </c>
      <c r="J325" s="15" t="s">
        <v>28</v>
      </c>
      <c r="K325" s="16" t="s">
        <v>29</v>
      </c>
      <c r="L325" s="60"/>
      <c r="M325" s="15"/>
      <c r="N325" s="15" t="s">
        <v>281</v>
      </c>
      <c r="O325" s="15"/>
      <c r="P325" s="16" t="s">
        <v>50</v>
      </c>
      <c r="Q325" s="17">
        <v>7899</v>
      </c>
      <c r="R325" s="18">
        <v>50</v>
      </c>
      <c r="S325" s="19">
        <v>4541.9249999999993</v>
      </c>
      <c r="T325" s="20" t="s">
        <v>33</v>
      </c>
      <c r="U325" s="21" t="s">
        <v>520</v>
      </c>
      <c r="V325" s="25" t="s">
        <v>231</v>
      </c>
      <c r="W325" s="22">
        <v>6</v>
      </c>
      <c r="X325" s="23"/>
    </row>
    <row r="326" spans="1:24" s="1" customFormat="1" ht="14" customHeight="1" x14ac:dyDescent="0.3">
      <c r="A326" s="24" t="s">
        <v>23</v>
      </c>
      <c r="B326" s="24" t="s">
        <v>526</v>
      </c>
      <c r="C326" s="12" t="s">
        <v>527</v>
      </c>
      <c r="D326" s="58"/>
      <c r="E326" s="39" t="str">
        <f t="shared" si="5"/>
        <v>Еще фото</v>
      </c>
      <c r="F326" s="14"/>
      <c r="G326" s="24" t="s">
        <v>514</v>
      </c>
      <c r="H326" s="24" t="s">
        <v>27</v>
      </c>
      <c r="I326" s="24" t="s">
        <v>514</v>
      </c>
      <c r="J326" s="15" t="s">
        <v>28</v>
      </c>
      <c r="K326" s="16" t="s">
        <v>29</v>
      </c>
      <c r="L326" s="60"/>
      <c r="M326" s="15"/>
      <c r="N326" s="15" t="s">
        <v>281</v>
      </c>
      <c r="O326" s="15"/>
      <c r="P326" s="16" t="s">
        <v>50</v>
      </c>
      <c r="Q326" s="17">
        <v>7899</v>
      </c>
      <c r="R326" s="18">
        <v>50</v>
      </c>
      <c r="S326" s="19">
        <v>4541.9249999999993</v>
      </c>
      <c r="T326" s="20" t="s">
        <v>33</v>
      </c>
      <c r="U326" s="21" t="s">
        <v>521</v>
      </c>
      <c r="V326" s="22">
        <v>52</v>
      </c>
      <c r="W326" s="22">
        <v>4</v>
      </c>
      <c r="X326" s="23"/>
    </row>
    <row r="327" spans="1:24" s="1" customFormat="1" ht="17" customHeight="1" x14ac:dyDescent="0.3">
      <c r="A327" s="24" t="s">
        <v>23</v>
      </c>
      <c r="B327" s="24" t="s">
        <v>526</v>
      </c>
      <c r="C327" s="12" t="s">
        <v>527</v>
      </c>
      <c r="D327" s="59"/>
      <c r="E327" s="39" t="str">
        <f t="shared" si="5"/>
        <v>Еще фото</v>
      </c>
      <c r="F327" s="14"/>
      <c r="G327" s="24" t="s">
        <v>514</v>
      </c>
      <c r="H327" s="24" t="s">
        <v>27</v>
      </c>
      <c r="I327" s="24" t="s">
        <v>514</v>
      </c>
      <c r="J327" s="15" t="s">
        <v>28</v>
      </c>
      <c r="K327" s="16" t="s">
        <v>29</v>
      </c>
      <c r="L327" s="56"/>
      <c r="M327" s="15"/>
      <c r="N327" s="15" t="s">
        <v>281</v>
      </c>
      <c r="O327" s="15"/>
      <c r="P327" s="16" t="s">
        <v>50</v>
      </c>
      <c r="Q327" s="17">
        <v>7899</v>
      </c>
      <c r="R327" s="18">
        <v>50</v>
      </c>
      <c r="S327" s="19">
        <v>4541.9249999999993</v>
      </c>
      <c r="T327" s="20" t="s">
        <v>33</v>
      </c>
      <c r="U327" s="21" t="s">
        <v>523</v>
      </c>
      <c r="V327" s="22">
        <v>58</v>
      </c>
      <c r="W327" s="22">
        <v>2</v>
      </c>
      <c r="X327" s="23"/>
    </row>
    <row r="328" spans="1:24" s="1" customFormat="1" ht="21" customHeight="1" x14ac:dyDescent="0.3">
      <c r="A328" s="11" t="s">
        <v>23</v>
      </c>
      <c r="B328" s="11" t="s">
        <v>530</v>
      </c>
      <c r="C328" s="26" t="s">
        <v>531</v>
      </c>
      <c r="D328" s="57"/>
      <c r="E328" s="39" t="str">
        <f>HYPERLINK("https://www.google.ru/search?q=112378431&amp;newwindow=1&amp;tbm=isch","Еще фото")</f>
        <v>Еще фото</v>
      </c>
      <c r="F328" s="14"/>
      <c r="G328" s="11" t="s">
        <v>532</v>
      </c>
      <c r="H328" s="11" t="s">
        <v>27</v>
      </c>
      <c r="I328" s="15" t="s">
        <v>514</v>
      </c>
      <c r="J328" s="15" t="s">
        <v>28</v>
      </c>
      <c r="K328" s="16" t="s">
        <v>62</v>
      </c>
      <c r="L328" s="55" t="s">
        <v>533</v>
      </c>
      <c r="M328" s="15"/>
      <c r="N328" s="15" t="s">
        <v>37</v>
      </c>
      <c r="O328" s="15"/>
      <c r="P328" s="16" t="s">
        <v>77</v>
      </c>
      <c r="Q328" s="17">
        <v>7099</v>
      </c>
      <c r="R328" s="18">
        <v>50</v>
      </c>
      <c r="S328" s="19">
        <v>4081.9249999999997</v>
      </c>
      <c r="T328" s="20" t="s">
        <v>33</v>
      </c>
      <c r="U328" s="21" t="s">
        <v>534</v>
      </c>
      <c r="V328" s="22">
        <v>38</v>
      </c>
      <c r="W328" s="22">
        <v>4</v>
      </c>
      <c r="X328" s="23"/>
    </row>
    <row r="329" spans="1:24" s="1" customFormat="1" ht="21" customHeight="1" x14ac:dyDescent="0.3">
      <c r="A329" s="24" t="s">
        <v>23</v>
      </c>
      <c r="B329" s="24" t="s">
        <v>530</v>
      </c>
      <c r="C329" s="27" t="s">
        <v>531</v>
      </c>
      <c r="D329" s="58"/>
      <c r="E329" s="39" t="str">
        <f>HYPERLINK("https://www.google.ru/search?q=112378431&amp;newwindow=1&amp;tbm=isch","Еще фото")</f>
        <v>Еще фото</v>
      </c>
      <c r="F329" s="14"/>
      <c r="G329" s="24" t="s">
        <v>532</v>
      </c>
      <c r="H329" s="24" t="s">
        <v>27</v>
      </c>
      <c r="I329" s="24" t="s">
        <v>514</v>
      </c>
      <c r="J329" s="15" t="s">
        <v>28</v>
      </c>
      <c r="K329" s="16" t="s">
        <v>62</v>
      </c>
      <c r="L329" s="60"/>
      <c r="M329" s="15"/>
      <c r="N329" s="15" t="s">
        <v>37</v>
      </c>
      <c r="O329" s="15"/>
      <c r="P329" s="16" t="s">
        <v>77</v>
      </c>
      <c r="Q329" s="17">
        <v>7099</v>
      </c>
      <c r="R329" s="18">
        <v>50</v>
      </c>
      <c r="S329" s="19">
        <v>4081.9249999999997</v>
      </c>
      <c r="T329" s="20" t="s">
        <v>33</v>
      </c>
      <c r="U329" s="21" t="s">
        <v>535</v>
      </c>
      <c r="V329" s="22">
        <v>40</v>
      </c>
      <c r="W329" s="22">
        <v>4</v>
      </c>
      <c r="X329" s="23"/>
    </row>
    <row r="330" spans="1:24" s="1" customFormat="1" ht="21" customHeight="1" x14ac:dyDescent="0.3">
      <c r="A330" s="24" t="s">
        <v>23</v>
      </c>
      <c r="B330" s="24" t="s">
        <v>530</v>
      </c>
      <c r="C330" s="27" t="s">
        <v>531</v>
      </c>
      <c r="D330" s="58"/>
      <c r="E330" s="39" t="str">
        <f>HYPERLINK("https://www.google.ru/search?q=112378431&amp;newwindow=1&amp;tbm=isch","Еще фото")</f>
        <v>Еще фото</v>
      </c>
      <c r="F330" s="14"/>
      <c r="G330" s="24" t="s">
        <v>532</v>
      </c>
      <c r="H330" s="24" t="s">
        <v>27</v>
      </c>
      <c r="I330" s="24" t="s">
        <v>514</v>
      </c>
      <c r="J330" s="15" t="s">
        <v>28</v>
      </c>
      <c r="K330" s="16" t="s">
        <v>62</v>
      </c>
      <c r="L330" s="60"/>
      <c r="M330" s="15"/>
      <c r="N330" s="15" t="s">
        <v>37</v>
      </c>
      <c r="O330" s="15"/>
      <c r="P330" s="16" t="s">
        <v>77</v>
      </c>
      <c r="Q330" s="17">
        <v>7099</v>
      </c>
      <c r="R330" s="18">
        <v>50</v>
      </c>
      <c r="S330" s="19">
        <v>4081.9249999999997</v>
      </c>
      <c r="T330" s="20" t="s">
        <v>33</v>
      </c>
      <c r="U330" s="21" t="s">
        <v>536</v>
      </c>
      <c r="V330" s="22">
        <v>42</v>
      </c>
      <c r="W330" s="22">
        <v>3</v>
      </c>
      <c r="X330" s="23"/>
    </row>
    <row r="331" spans="1:24" s="1" customFormat="1" ht="21" customHeight="1" x14ac:dyDescent="0.3">
      <c r="A331" s="24" t="s">
        <v>23</v>
      </c>
      <c r="B331" s="24" t="s">
        <v>530</v>
      </c>
      <c r="C331" s="27" t="s">
        <v>531</v>
      </c>
      <c r="D331" s="58"/>
      <c r="E331" s="39" t="str">
        <f>HYPERLINK("https://www.google.ru/search?q=112378431&amp;newwindow=1&amp;tbm=isch","Еще фото")</f>
        <v>Еще фото</v>
      </c>
      <c r="F331" s="14"/>
      <c r="G331" s="24" t="s">
        <v>532</v>
      </c>
      <c r="H331" s="24" t="s">
        <v>27</v>
      </c>
      <c r="I331" s="24" t="s">
        <v>514</v>
      </c>
      <c r="J331" s="15" t="s">
        <v>28</v>
      </c>
      <c r="K331" s="16" t="s">
        <v>62</v>
      </c>
      <c r="L331" s="60"/>
      <c r="M331" s="15"/>
      <c r="N331" s="15" t="s">
        <v>37</v>
      </c>
      <c r="O331" s="15"/>
      <c r="P331" s="16" t="s">
        <v>77</v>
      </c>
      <c r="Q331" s="17">
        <v>7099</v>
      </c>
      <c r="R331" s="18">
        <v>50</v>
      </c>
      <c r="S331" s="19">
        <v>4081.9249999999997</v>
      </c>
      <c r="T331" s="20" t="s">
        <v>33</v>
      </c>
      <c r="U331" s="21" t="s">
        <v>537</v>
      </c>
      <c r="V331" s="22">
        <v>44</v>
      </c>
      <c r="W331" s="22">
        <v>1</v>
      </c>
      <c r="X331" s="23"/>
    </row>
    <row r="332" spans="1:24" s="1" customFormat="1" ht="32" customHeight="1" x14ac:dyDescent="0.3">
      <c r="A332" s="24" t="s">
        <v>23</v>
      </c>
      <c r="B332" s="24" t="s">
        <v>530</v>
      </c>
      <c r="C332" s="27" t="s">
        <v>531</v>
      </c>
      <c r="D332" s="59"/>
      <c r="E332" s="39" t="str">
        <f>HYPERLINK("https://www.google.ru/search?q=112378431&amp;newwindow=1&amp;tbm=isch","Еще фото")</f>
        <v>Еще фото</v>
      </c>
      <c r="F332" s="14"/>
      <c r="G332" s="24" t="s">
        <v>532</v>
      </c>
      <c r="H332" s="24" t="s">
        <v>27</v>
      </c>
      <c r="I332" s="24" t="s">
        <v>514</v>
      </c>
      <c r="J332" s="15" t="s">
        <v>28</v>
      </c>
      <c r="K332" s="16" t="s">
        <v>62</v>
      </c>
      <c r="L332" s="56"/>
      <c r="M332" s="15"/>
      <c r="N332" s="15" t="s">
        <v>37</v>
      </c>
      <c r="O332" s="15"/>
      <c r="P332" s="16" t="s">
        <v>77</v>
      </c>
      <c r="Q332" s="17">
        <v>7099</v>
      </c>
      <c r="R332" s="18">
        <v>50</v>
      </c>
      <c r="S332" s="19">
        <v>4081.9249999999997</v>
      </c>
      <c r="T332" s="20" t="s">
        <v>33</v>
      </c>
      <c r="U332" s="21" t="s">
        <v>518</v>
      </c>
      <c r="V332" s="25" t="s">
        <v>130</v>
      </c>
      <c r="W332" s="22">
        <v>1</v>
      </c>
      <c r="X332" s="23"/>
    </row>
    <row r="333" spans="1:24" s="1" customFormat="1" ht="21" customHeight="1" x14ac:dyDescent="0.3">
      <c r="A333" s="11" t="s">
        <v>23</v>
      </c>
      <c r="B333" s="11" t="s">
        <v>538</v>
      </c>
      <c r="C333" s="26" t="s">
        <v>539</v>
      </c>
      <c r="D333" s="57"/>
      <c r="E333" s="39" t="str">
        <f>HYPERLINK("https://www.google.ru/search?q=112378445&amp;newwindow=1&amp;tbm=isch","Еще фото")</f>
        <v>Еще фото</v>
      </c>
      <c r="F333" s="14"/>
      <c r="G333" s="11" t="s">
        <v>514</v>
      </c>
      <c r="H333" s="11" t="s">
        <v>27</v>
      </c>
      <c r="I333" s="15" t="s">
        <v>514</v>
      </c>
      <c r="J333" s="15" t="s">
        <v>28</v>
      </c>
      <c r="K333" s="16" t="s">
        <v>29</v>
      </c>
      <c r="L333" s="55" t="s">
        <v>540</v>
      </c>
      <c r="M333" s="15"/>
      <c r="N333" s="15" t="s">
        <v>37</v>
      </c>
      <c r="O333" s="15"/>
      <c r="P333" s="16" t="s">
        <v>50</v>
      </c>
      <c r="Q333" s="17">
        <v>7899</v>
      </c>
      <c r="R333" s="18">
        <v>50</v>
      </c>
      <c r="S333" s="19">
        <v>4541.9249999999993</v>
      </c>
      <c r="T333" s="20" t="s">
        <v>283</v>
      </c>
      <c r="U333" s="21" t="s">
        <v>286</v>
      </c>
      <c r="V333" s="22">
        <v>48</v>
      </c>
      <c r="W333" s="22">
        <v>2</v>
      </c>
      <c r="X333" s="23"/>
    </row>
    <row r="334" spans="1:24" s="1" customFormat="1" ht="21" customHeight="1" x14ac:dyDescent="0.3">
      <c r="A334" s="24" t="s">
        <v>23</v>
      </c>
      <c r="B334" s="24" t="s">
        <v>538</v>
      </c>
      <c r="C334" s="27" t="s">
        <v>539</v>
      </c>
      <c r="D334" s="58"/>
      <c r="E334" s="39" t="str">
        <f>HYPERLINK("https://www.google.ru/search?q=112378445&amp;newwindow=1&amp;tbm=isch","Еще фото")</f>
        <v>Еще фото</v>
      </c>
      <c r="F334" s="14"/>
      <c r="G334" s="24" t="s">
        <v>514</v>
      </c>
      <c r="H334" s="24" t="s">
        <v>27</v>
      </c>
      <c r="I334" s="24" t="s">
        <v>514</v>
      </c>
      <c r="J334" s="15" t="s">
        <v>28</v>
      </c>
      <c r="K334" s="16" t="s">
        <v>29</v>
      </c>
      <c r="L334" s="60"/>
      <c r="M334" s="15"/>
      <c r="N334" s="15" t="s">
        <v>37</v>
      </c>
      <c r="O334" s="15"/>
      <c r="P334" s="16" t="s">
        <v>50</v>
      </c>
      <c r="Q334" s="17">
        <v>7899</v>
      </c>
      <c r="R334" s="18">
        <v>50</v>
      </c>
      <c r="S334" s="19">
        <v>4541.9249999999993</v>
      </c>
      <c r="T334" s="20" t="s">
        <v>283</v>
      </c>
      <c r="U334" s="21" t="s">
        <v>287</v>
      </c>
      <c r="V334" s="22">
        <v>50</v>
      </c>
      <c r="W334" s="22">
        <v>2</v>
      </c>
      <c r="X334" s="23"/>
    </row>
    <row r="335" spans="1:24" s="1" customFormat="1" ht="21" customHeight="1" x14ac:dyDescent="0.3">
      <c r="A335" s="24" t="s">
        <v>23</v>
      </c>
      <c r="B335" s="24" t="s">
        <v>538</v>
      </c>
      <c r="C335" s="27" t="s">
        <v>539</v>
      </c>
      <c r="D335" s="58"/>
      <c r="E335" s="39" t="str">
        <f>HYPERLINK("https://www.google.ru/search?q=112378445&amp;newwindow=1&amp;tbm=isch","Еще фото")</f>
        <v>Еще фото</v>
      </c>
      <c r="F335" s="14"/>
      <c r="G335" s="24" t="s">
        <v>514</v>
      </c>
      <c r="H335" s="24" t="s">
        <v>27</v>
      </c>
      <c r="I335" s="24" t="s">
        <v>514</v>
      </c>
      <c r="J335" s="15" t="s">
        <v>28</v>
      </c>
      <c r="K335" s="16" t="s">
        <v>29</v>
      </c>
      <c r="L335" s="60"/>
      <c r="M335" s="15"/>
      <c r="N335" s="15" t="s">
        <v>37</v>
      </c>
      <c r="O335" s="15"/>
      <c r="P335" s="16" t="s">
        <v>50</v>
      </c>
      <c r="Q335" s="17">
        <v>7899</v>
      </c>
      <c r="R335" s="18">
        <v>50</v>
      </c>
      <c r="S335" s="19">
        <v>4541.9249999999993</v>
      </c>
      <c r="T335" s="20" t="s">
        <v>283</v>
      </c>
      <c r="U335" s="21" t="s">
        <v>288</v>
      </c>
      <c r="V335" s="22">
        <v>52</v>
      </c>
      <c r="W335" s="22">
        <v>1</v>
      </c>
      <c r="X335" s="23"/>
    </row>
    <row r="336" spans="1:24" s="1" customFormat="1" ht="21" customHeight="1" x14ac:dyDescent="0.3">
      <c r="A336" s="24" t="s">
        <v>23</v>
      </c>
      <c r="B336" s="24" t="s">
        <v>538</v>
      </c>
      <c r="C336" s="27" t="s">
        <v>539</v>
      </c>
      <c r="D336" s="58"/>
      <c r="E336" s="39" t="str">
        <f>HYPERLINK("https://www.google.ru/search?q=112378445&amp;newwindow=1&amp;tbm=isch","Еще фото")</f>
        <v>Еще фото</v>
      </c>
      <c r="F336" s="14"/>
      <c r="G336" s="24" t="s">
        <v>514</v>
      </c>
      <c r="H336" s="24" t="s">
        <v>27</v>
      </c>
      <c r="I336" s="24" t="s">
        <v>514</v>
      </c>
      <c r="J336" s="15" t="s">
        <v>28</v>
      </c>
      <c r="K336" s="16" t="s">
        <v>29</v>
      </c>
      <c r="L336" s="60"/>
      <c r="M336" s="15"/>
      <c r="N336" s="15" t="s">
        <v>37</v>
      </c>
      <c r="O336" s="15"/>
      <c r="P336" s="16" t="s">
        <v>50</v>
      </c>
      <c r="Q336" s="17">
        <v>7899</v>
      </c>
      <c r="R336" s="18">
        <v>50</v>
      </c>
      <c r="S336" s="19">
        <v>4541.9249999999993</v>
      </c>
      <c r="T336" s="20" t="s">
        <v>283</v>
      </c>
      <c r="U336" s="21" t="s">
        <v>352</v>
      </c>
      <c r="V336" s="22">
        <v>54</v>
      </c>
      <c r="W336" s="22">
        <v>2</v>
      </c>
      <c r="X336" s="23"/>
    </row>
    <row r="337" spans="1:24" s="1" customFormat="1" ht="32" customHeight="1" x14ac:dyDescent="0.3">
      <c r="A337" s="24" t="s">
        <v>23</v>
      </c>
      <c r="B337" s="24" t="s">
        <v>538</v>
      </c>
      <c r="C337" s="27" t="s">
        <v>539</v>
      </c>
      <c r="D337" s="59"/>
      <c r="E337" s="39" t="str">
        <f>HYPERLINK("https://www.google.ru/search?q=112378445&amp;newwindow=1&amp;tbm=isch","Еще фото")</f>
        <v>Еще фото</v>
      </c>
      <c r="F337" s="14"/>
      <c r="G337" s="24" t="s">
        <v>514</v>
      </c>
      <c r="H337" s="24" t="s">
        <v>27</v>
      </c>
      <c r="I337" s="24" t="s">
        <v>514</v>
      </c>
      <c r="J337" s="15" t="s">
        <v>28</v>
      </c>
      <c r="K337" s="16" t="s">
        <v>29</v>
      </c>
      <c r="L337" s="56"/>
      <c r="M337" s="15"/>
      <c r="N337" s="15" t="s">
        <v>37</v>
      </c>
      <c r="O337" s="15"/>
      <c r="P337" s="16" t="s">
        <v>50</v>
      </c>
      <c r="Q337" s="17">
        <v>7899</v>
      </c>
      <c r="R337" s="18">
        <v>50</v>
      </c>
      <c r="S337" s="19">
        <v>4541.9249999999993</v>
      </c>
      <c r="T337" s="20" t="s">
        <v>283</v>
      </c>
      <c r="U337" s="21" t="s">
        <v>360</v>
      </c>
      <c r="V337" s="22">
        <v>56</v>
      </c>
      <c r="W337" s="22">
        <v>2</v>
      </c>
      <c r="X337" s="23"/>
    </row>
    <row r="338" spans="1:24" s="1" customFormat="1" ht="26" customHeight="1" x14ac:dyDescent="0.3">
      <c r="A338" s="11" t="s">
        <v>23</v>
      </c>
      <c r="B338" s="11" t="s">
        <v>541</v>
      </c>
      <c r="C338" s="12" t="s">
        <v>542</v>
      </c>
      <c r="D338" s="57"/>
      <c r="E338" s="39" t="str">
        <f>HYPERLINK("https://www.google.ru/search?q=112378911&amp;newwindow=1&amp;tbm=isch","Еще фото")</f>
        <v>Еще фото</v>
      </c>
      <c r="F338" s="14"/>
      <c r="G338" s="11" t="s">
        <v>514</v>
      </c>
      <c r="H338" s="11" t="s">
        <v>27</v>
      </c>
      <c r="I338" s="15" t="s">
        <v>514</v>
      </c>
      <c r="J338" s="15" t="s">
        <v>28</v>
      </c>
      <c r="K338" s="16" t="s">
        <v>29</v>
      </c>
      <c r="L338" s="55" t="s">
        <v>543</v>
      </c>
      <c r="M338" s="15"/>
      <c r="N338" s="15" t="s">
        <v>112</v>
      </c>
      <c r="O338" s="15"/>
      <c r="P338" s="16" t="s">
        <v>77</v>
      </c>
      <c r="Q338" s="17">
        <v>6999</v>
      </c>
      <c r="R338" s="18">
        <v>50</v>
      </c>
      <c r="S338" s="19">
        <v>4024.4249999999997</v>
      </c>
      <c r="T338" s="20" t="s">
        <v>33</v>
      </c>
      <c r="U338" s="21" t="s">
        <v>517</v>
      </c>
      <c r="V338" s="22">
        <v>48</v>
      </c>
      <c r="W338" s="22">
        <v>9</v>
      </c>
      <c r="X338" s="23"/>
    </row>
    <row r="339" spans="1:24" s="1" customFormat="1" ht="26" customHeight="1" x14ac:dyDescent="0.3">
      <c r="A339" s="24" t="s">
        <v>23</v>
      </c>
      <c r="B339" s="24" t="s">
        <v>541</v>
      </c>
      <c r="C339" s="12" t="s">
        <v>542</v>
      </c>
      <c r="D339" s="58"/>
      <c r="E339" s="39" t="str">
        <f>HYPERLINK("https://www.google.ru/search?q=112378911&amp;newwindow=1&amp;tbm=isch","Еще фото")</f>
        <v>Еще фото</v>
      </c>
      <c r="F339" s="14"/>
      <c r="G339" s="24" t="s">
        <v>514</v>
      </c>
      <c r="H339" s="24" t="s">
        <v>27</v>
      </c>
      <c r="I339" s="24" t="s">
        <v>514</v>
      </c>
      <c r="J339" s="15" t="s">
        <v>28</v>
      </c>
      <c r="K339" s="16" t="s">
        <v>29</v>
      </c>
      <c r="L339" s="60"/>
      <c r="M339" s="15"/>
      <c r="N339" s="15" t="s">
        <v>112</v>
      </c>
      <c r="O339" s="15"/>
      <c r="P339" s="16" t="s">
        <v>77</v>
      </c>
      <c r="Q339" s="17">
        <v>6999</v>
      </c>
      <c r="R339" s="18">
        <v>50</v>
      </c>
      <c r="S339" s="19">
        <v>4024.4249999999997</v>
      </c>
      <c r="T339" s="20" t="s">
        <v>33</v>
      </c>
      <c r="U339" s="21" t="s">
        <v>519</v>
      </c>
      <c r="V339" s="22">
        <v>50</v>
      </c>
      <c r="W339" s="22">
        <v>11</v>
      </c>
      <c r="X339" s="23"/>
    </row>
    <row r="340" spans="1:24" s="1" customFormat="1" ht="26" customHeight="1" x14ac:dyDescent="0.3">
      <c r="A340" s="24" t="s">
        <v>23</v>
      </c>
      <c r="B340" s="24" t="s">
        <v>541</v>
      </c>
      <c r="C340" s="12" t="s">
        <v>542</v>
      </c>
      <c r="D340" s="58"/>
      <c r="E340" s="39" t="str">
        <f>HYPERLINK("https://www.google.ru/search?q=112378911&amp;newwindow=1&amp;tbm=isch","Еще фото")</f>
        <v>Еще фото</v>
      </c>
      <c r="F340" s="14"/>
      <c r="G340" s="24" t="s">
        <v>514</v>
      </c>
      <c r="H340" s="24" t="s">
        <v>27</v>
      </c>
      <c r="I340" s="24" t="s">
        <v>514</v>
      </c>
      <c r="J340" s="15" t="s">
        <v>28</v>
      </c>
      <c r="K340" s="16" t="s">
        <v>29</v>
      </c>
      <c r="L340" s="60"/>
      <c r="M340" s="15"/>
      <c r="N340" s="15" t="s">
        <v>112</v>
      </c>
      <c r="O340" s="15"/>
      <c r="P340" s="16" t="s">
        <v>77</v>
      </c>
      <c r="Q340" s="17">
        <v>6999</v>
      </c>
      <c r="R340" s="18">
        <v>50</v>
      </c>
      <c r="S340" s="19">
        <v>4024.4249999999997</v>
      </c>
      <c r="T340" s="20" t="s">
        <v>33</v>
      </c>
      <c r="U340" s="21" t="s">
        <v>521</v>
      </c>
      <c r="V340" s="22">
        <v>52</v>
      </c>
      <c r="W340" s="22">
        <v>9</v>
      </c>
      <c r="X340" s="23"/>
    </row>
    <row r="341" spans="1:24" s="1" customFormat="1" ht="26" customHeight="1" x14ac:dyDescent="0.3">
      <c r="A341" s="24" t="s">
        <v>23</v>
      </c>
      <c r="B341" s="24" t="s">
        <v>541</v>
      </c>
      <c r="C341" s="12" t="s">
        <v>542</v>
      </c>
      <c r="D341" s="59"/>
      <c r="E341" s="39" t="str">
        <f>HYPERLINK("https://www.google.ru/search?q=112378911&amp;newwindow=1&amp;tbm=isch","Еще фото")</f>
        <v>Еще фото</v>
      </c>
      <c r="F341" s="14"/>
      <c r="G341" s="24" t="s">
        <v>514</v>
      </c>
      <c r="H341" s="24" t="s">
        <v>27</v>
      </c>
      <c r="I341" s="24" t="s">
        <v>514</v>
      </c>
      <c r="J341" s="15" t="s">
        <v>28</v>
      </c>
      <c r="K341" s="16" t="s">
        <v>29</v>
      </c>
      <c r="L341" s="56"/>
      <c r="M341" s="15"/>
      <c r="N341" s="15" t="s">
        <v>112</v>
      </c>
      <c r="O341" s="15"/>
      <c r="P341" s="16" t="s">
        <v>77</v>
      </c>
      <c r="Q341" s="17">
        <v>6999</v>
      </c>
      <c r="R341" s="18">
        <v>50</v>
      </c>
      <c r="S341" s="19">
        <v>4024.4249999999997</v>
      </c>
      <c r="T341" s="20" t="s">
        <v>33</v>
      </c>
      <c r="U341" s="21" t="s">
        <v>522</v>
      </c>
      <c r="V341" s="25" t="s">
        <v>353</v>
      </c>
      <c r="W341" s="22">
        <v>8</v>
      </c>
      <c r="X341" s="23"/>
    </row>
    <row r="342" spans="1:24" s="1" customFormat="1" ht="11" customHeight="1" x14ac:dyDescent="0.3">
      <c r="A342" s="11" t="s">
        <v>23</v>
      </c>
      <c r="B342" s="11" t="s">
        <v>544</v>
      </c>
      <c r="C342" s="12" t="s">
        <v>545</v>
      </c>
      <c r="D342" s="57"/>
      <c r="E342" s="39" t="str">
        <f t="shared" ref="E342:E350" si="6">HYPERLINK("https://www.google.ru/search?q=112378912&amp;newwindow=1&amp;tbm=isch","Еще фото")</f>
        <v>Еще фото</v>
      </c>
      <c r="F342" s="14"/>
      <c r="G342" s="11" t="s">
        <v>514</v>
      </c>
      <c r="H342" s="11" t="s">
        <v>27</v>
      </c>
      <c r="I342" s="15" t="s">
        <v>514</v>
      </c>
      <c r="J342" s="15" t="s">
        <v>28</v>
      </c>
      <c r="K342" s="16" t="s">
        <v>29</v>
      </c>
      <c r="L342" s="55" t="s">
        <v>543</v>
      </c>
      <c r="M342" s="15"/>
      <c r="N342" s="15" t="s">
        <v>31</v>
      </c>
      <c r="O342" s="15"/>
      <c r="P342" s="16" t="s">
        <v>77</v>
      </c>
      <c r="Q342" s="17">
        <v>6999</v>
      </c>
      <c r="R342" s="18">
        <v>50</v>
      </c>
      <c r="S342" s="19">
        <v>4024.4249999999997</v>
      </c>
      <c r="T342" s="20" t="s">
        <v>33</v>
      </c>
      <c r="U342" s="21" t="s">
        <v>529</v>
      </c>
      <c r="V342" s="22">
        <v>46</v>
      </c>
      <c r="W342" s="22">
        <v>2</v>
      </c>
      <c r="X342" s="23"/>
    </row>
    <row r="343" spans="1:24" s="1" customFormat="1" ht="11" customHeight="1" x14ac:dyDescent="0.3">
      <c r="A343" s="24" t="s">
        <v>23</v>
      </c>
      <c r="B343" s="24" t="s">
        <v>544</v>
      </c>
      <c r="C343" s="12" t="s">
        <v>545</v>
      </c>
      <c r="D343" s="58"/>
      <c r="E343" s="39" t="str">
        <f t="shared" si="6"/>
        <v>Еще фото</v>
      </c>
      <c r="F343" s="14"/>
      <c r="G343" s="24" t="s">
        <v>514</v>
      </c>
      <c r="H343" s="24" t="s">
        <v>27</v>
      </c>
      <c r="I343" s="24" t="s">
        <v>514</v>
      </c>
      <c r="J343" s="15" t="s">
        <v>28</v>
      </c>
      <c r="K343" s="16" t="s">
        <v>29</v>
      </c>
      <c r="L343" s="60"/>
      <c r="M343" s="15"/>
      <c r="N343" s="15" t="s">
        <v>31</v>
      </c>
      <c r="O343" s="15"/>
      <c r="P343" s="16" t="s">
        <v>77</v>
      </c>
      <c r="Q343" s="17">
        <v>6999</v>
      </c>
      <c r="R343" s="18">
        <v>50</v>
      </c>
      <c r="S343" s="19">
        <v>4024.4249999999997</v>
      </c>
      <c r="T343" s="20" t="s">
        <v>33</v>
      </c>
      <c r="U343" s="21" t="s">
        <v>517</v>
      </c>
      <c r="V343" s="22">
        <v>48</v>
      </c>
      <c r="W343" s="22">
        <v>9</v>
      </c>
      <c r="X343" s="23"/>
    </row>
    <row r="344" spans="1:24" s="1" customFormat="1" ht="11" customHeight="1" x14ac:dyDescent="0.3">
      <c r="A344" s="24" t="s">
        <v>23</v>
      </c>
      <c r="B344" s="24" t="s">
        <v>544</v>
      </c>
      <c r="C344" s="12" t="s">
        <v>545</v>
      </c>
      <c r="D344" s="58"/>
      <c r="E344" s="39" t="str">
        <f t="shared" si="6"/>
        <v>Еще фото</v>
      </c>
      <c r="F344" s="14"/>
      <c r="G344" s="24" t="s">
        <v>514</v>
      </c>
      <c r="H344" s="24" t="s">
        <v>27</v>
      </c>
      <c r="I344" s="24" t="s">
        <v>514</v>
      </c>
      <c r="J344" s="15" t="s">
        <v>28</v>
      </c>
      <c r="K344" s="16" t="s">
        <v>29</v>
      </c>
      <c r="L344" s="60"/>
      <c r="M344" s="15"/>
      <c r="N344" s="15" t="s">
        <v>31</v>
      </c>
      <c r="O344" s="15"/>
      <c r="P344" s="16" t="s">
        <v>77</v>
      </c>
      <c r="Q344" s="17">
        <v>6999</v>
      </c>
      <c r="R344" s="18">
        <v>50</v>
      </c>
      <c r="S344" s="19">
        <v>4024.4249999999997</v>
      </c>
      <c r="T344" s="20" t="s">
        <v>33</v>
      </c>
      <c r="U344" s="21" t="s">
        <v>518</v>
      </c>
      <c r="V344" s="25" t="s">
        <v>45</v>
      </c>
      <c r="W344" s="22">
        <v>8</v>
      </c>
      <c r="X344" s="23"/>
    </row>
    <row r="345" spans="1:24" s="1" customFormat="1" ht="11" customHeight="1" x14ac:dyDescent="0.3">
      <c r="A345" s="24" t="s">
        <v>23</v>
      </c>
      <c r="B345" s="24" t="s">
        <v>544</v>
      </c>
      <c r="C345" s="12" t="s">
        <v>545</v>
      </c>
      <c r="D345" s="58"/>
      <c r="E345" s="39" t="str">
        <f t="shared" si="6"/>
        <v>Еще фото</v>
      </c>
      <c r="F345" s="14"/>
      <c r="G345" s="24" t="s">
        <v>514</v>
      </c>
      <c r="H345" s="24" t="s">
        <v>27</v>
      </c>
      <c r="I345" s="24" t="s">
        <v>514</v>
      </c>
      <c r="J345" s="15" t="s">
        <v>28</v>
      </c>
      <c r="K345" s="16" t="s">
        <v>29</v>
      </c>
      <c r="L345" s="60"/>
      <c r="M345" s="15"/>
      <c r="N345" s="15" t="s">
        <v>31</v>
      </c>
      <c r="O345" s="15"/>
      <c r="P345" s="16" t="s">
        <v>77</v>
      </c>
      <c r="Q345" s="17">
        <v>6999</v>
      </c>
      <c r="R345" s="18">
        <v>50</v>
      </c>
      <c r="S345" s="19">
        <v>4024.4249999999997</v>
      </c>
      <c r="T345" s="20" t="s">
        <v>33</v>
      </c>
      <c r="U345" s="21" t="s">
        <v>519</v>
      </c>
      <c r="V345" s="22">
        <v>50</v>
      </c>
      <c r="W345" s="22">
        <v>9</v>
      </c>
      <c r="X345" s="23"/>
    </row>
    <row r="346" spans="1:24" s="1" customFormat="1" ht="11" customHeight="1" x14ac:dyDescent="0.3">
      <c r="A346" s="24" t="s">
        <v>23</v>
      </c>
      <c r="B346" s="24" t="s">
        <v>544</v>
      </c>
      <c r="C346" s="12" t="s">
        <v>545</v>
      </c>
      <c r="D346" s="58"/>
      <c r="E346" s="39" t="str">
        <f t="shared" si="6"/>
        <v>Еще фото</v>
      </c>
      <c r="F346" s="14"/>
      <c r="G346" s="24" t="s">
        <v>514</v>
      </c>
      <c r="H346" s="24" t="s">
        <v>27</v>
      </c>
      <c r="I346" s="24" t="s">
        <v>514</v>
      </c>
      <c r="J346" s="15" t="s">
        <v>28</v>
      </c>
      <c r="K346" s="16" t="s">
        <v>29</v>
      </c>
      <c r="L346" s="60"/>
      <c r="M346" s="15"/>
      <c r="N346" s="15" t="s">
        <v>31</v>
      </c>
      <c r="O346" s="15"/>
      <c r="P346" s="16" t="s">
        <v>77</v>
      </c>
      <c r="Q346" s="17">
        <v>6999</v>
      </c>
      <c r="R346" s="18">
        <v>50</v>
      </c>
      <c r="S346" s="19">
        <v>4024.4249999999997</v>
      </c>
      <c r="T346" s="20" t="s">
        <v>33</v>
      </c>
      <c r="U346" s="21" t="s">
        <v>520</v>
      </c>
      <c r="V346" s="25" t="s">
        <v>231</v>
      </c>
      <c r="W346" s="22">
        <v>7</v>
      </c>
      <c r="X346" s="23"/>
    </row>
    <row r="347" spans="1:24" s="1" customFormat="1" ht="11" customHeight="1" x14ac:dyDescent="0.3">
      <c r="A347" s="24" t="s">
        <v>23</v>
      </c>
      <c r="B347" s="24" t="s">
        <v>544</v>
      </c>
      <c r="C347" s="12" t="s">
        <v>545</v>
      </c>
      <c r="D347" s="58"/>
      <c r="E347" s="39" t="str">
        <f t="shared" si="6"/>
        <v>Еще фото</v>
      </c>
      <c r="F347" s="14"/>
      <c r="G347" s="24" t="s">
        <v>514</v>
      </c>
      <c r="H347" s="24" t="s">
        <v>27</v>
      </c>
      <c r="I347" s="24" t="s">
        <v>514</v>
      </c>
      <c r="J347" s="15" t="s">
        <v>28</v>
      </c>
      <c r="K347" s="16" t="s">
        <v>29</v>
      </c>
      <c r="L347" s="60"/>
      <c r="M347" s="15"/>
      <c r="N347" s="15" t="s">
        <v>31</v>
      </c>
      <c r="O347" s="15"/>
      <c r="P347" s="16" t="s">
        <v>77</v>
      </c>
      <c r="Q347" s="17">
        <v>6999</v>
      </c>
      <c r="R347" s="18">
        <v>50</v>
      </c>
      <c r="S347" s="19">
        <v>4024.4249999999997</v>
      </c>
      <c r="T347" s="20" t="s">
        <v>33</v>
      </c>
      <c r="U347" s="21" t="s">
        <v>521</v>
      </c>
      <c r="V347" s="22">
        <v>52</v>
      </c>
      <c r="W347" s="22">
        <v>7</v>
      </c>
      <c r="X347" s="23"/>
    </row>
    <row r="348" spans="1:24" s="1" customFormat="1" ht="11" customHeight="1" x14ac:dyDescent="0.3">
      <c r="A348" s="24" t="s">
        <v>23</v>
      </c>
      <c r="B348" s="24" t="s">
        <v>544</v>
      </c>
      <c r="C348" s="12" t="s">
        <v>545</v>
      </c>
      <c r="D348" s="58"/>
      <c r="E348" s="39" t="str">
        <f t="shared" si="6"/>
        <v>Еще фото</v>
      </c>
      <c r="F348" s="14"/>
      <c r="G348" s="24" t="s">
        <v>514</v>
      </c>
      <c r="H348" s="24" t="s">
        <v>27</v>
      </c>
      <c r="I348" s="24" t="s">
        <v>514</v>
      </c>
      <c r="J348" s="15" t="s">
        <v>28</v>
      </c>
      <c r="K348" s="16" t="s">
        <v>29</v>
      </c>
      <c r="L348" s="60"/>
      <c r="M348" s="15"/>
      <c r="N348" s="15" t="s">
        <v>31</v>
      </c>
      <c r="O348" s="15"/>
      <c r="P348" s="16" t="s">
        <v>77</v>
      </c>
      <c r="Q348" s="17">
        <v>6999</v>
      </c>
      <c r="R348" s="18">
        <v>50</v>
      </c>
      <c r="S348" s="19">
        <v>4024.4249999999997</v>
      </c>
      <c r="T348" s="20" t="s">
        <v>33</v>
      </c>
      <c r="U348" s="21" t="s">
        <v>522</v>
      </c>
      <c r="V348" s="25" t="s">
        <v>353</v>
      </c>
      <c r="W348" s="22">
        <v>6</v>
      </c>
      <c r="X348" s="23"/>
    </row>
    <row r="349" spans="1:24" s="1" customFormat="1" ht="11" customHeight="1" x14ac:dyDescent="0.3">
      <c r="A349" s="24" t="s">
        <v>23</v>
      </c>
      <c r="B349" s="24" t="s">
        <v>544</v>
      </c>
      <c r="C349" s="12" t="s">
        <v>545</v>
      </c>
      <c r="D349" s="58"/>
      <c r="E349" s="39" t="str">
        <f t="shared" si="6"/>
        <v>Еще фото</v>
      </c>
      <c r="F349" s="14"/>
      <c r="G349" s="24" t="s">
        <v>514</v>
      </c>
      <c r="H349" s="24" t="s">
        <v>27</v>
      </c>
      <c r="I349" s="24" t="s">
        <v>514</v>
      </c>
      <c r="J349" s="15" t="s">
        <v>28</v>
      </c>
      <c r="K349" s="16" t="s">
        <v>29</v>
      </c>
      <c r="L349" s="60"/>
      <c r="M349" s="15"/>
      <c r="N349" s="15" t="s">
        <v>31</v>
      </c>
      <c r="O349" s="15"/>
      <c r="P349" s="16" t="s">
        <v>77</v>
      </c>
      <c r="Q349" s="17">
        <v>6999</v>
      </c>
      <c r="R349" s="18">
        <v>50</v>
      </c>
      <c r="S349" s="19">
        <v>4024.4249999999997</v>
      </c>
      <c r="T349" s="20" t="s">
        <v>33</v>
      </c>
      <c r="U349" s="21" t="s">
        <v>523</v>
      </c>
      <c r="V349" s="22">
        <v>58</v>
      </c>
      <c r="W349" s="22">
        <v>2</v>
      </c>
      <c r="X349" s="23"/>
    </row>
    <row r="350" spans="1:24" s="1" customFormat="1" ht="11" customHeight="1" x14ac:dyDescent="0.3">
      <c r="A350" s="24" t="s">
        <v>23</v>
      </c>
      <c r="B350" s="24" t="s">
        <v>544</v>
      </c>
      <c r="C350" s="12" t="s">
        <v>545</v>
      </c>
      <c r="D350" s="59"/>
      <c r="E350" s="39" t="str">
        <f t="shared" si="6"/>
        <v>Еще фото</v>
      </c>
      <c r="F350" s="14"/>
      <c r="G350" s="24" t="s">
        <v>514</v>
      </c>
      <c r="H350" s="24" t="s">
        <v>27</v>
      </c>
      <c r="I350" s="24" t="s">
        <v>514</v>
      </c>
      <c r="J350" s="15" t="s">
        <v>28</v>
      </c>
      <c r="K350" s="16" t="s">
        <v>29</v>
      </c>
      <c r="L350" s="56"/>
      <c r="M350" s="15"/>
      <c r="N350" s="15" t="s">
        <v>31</v>
      </c>
      <c r="O350" s="15"/>
      <c r="P350" s="16" t="s">
        <v>77</v>
      </c>
      <c r="Q350" s="17">
        <v>6999</v>
      </c>
      <c r="R350" s="18">
        <v>50</v>
      </c>
      <c r="S350" s="19">
        <v>4024.4249999999997</v>
      </c>
      <c r="T350" s="20" t="s">
        <v>33</v>
      </c>
      <c r="U350" s="21" t="s">
        <v>546</v>
      </c>
      <c r="V350" s="22">
        <v>60</v>
      </c>
      <c r="W350" s="22">
        <v>1</v>
      </c>
      <c r="X350" s="23"/>
    </row>
    <row r="351" spans="1:24" s="1" customFormat="1" ht="21" customHeight="1" x14ac:dyDescent="0.3">
      <c r="A351" s="11" t="s">
        <v>23</v>
      </c>
      <c r="B351" s="11" t="s">
        <v>547</v>
      </c>
      <c r="C351" s="26" t="s">
        <v>548</v>
      </c>
      <c r="D351" s="57"/>
      <c r="E351" s="39" t="str">
        <f>HYPERLINK("https://www.google.ru/search?q=112378914&amp;newwindow=1&amp;tbm=isch","Еще фото")</f>
        <v>Еще фото</v>
      </c>
      <c r="F351" s="14"/>
      <c r="G351" s="11" t="s">
        <v>514</v>
      </c>
      <c r="H351" s="11" t="s">
        <v>27</v>
      </c>
      <c r="I351" s="15" t="s">
        <v>514</v>
      </c>
      <c r="J351" s="15" t="s">
        <v>28</v>
      </c>
      <c r="K351" s="16" t="s">
        <v>29</v>
      </c>
      <c r="L351" s="55" t="s">
        <v>543</v>
      </c>
      <c r="M351" s="15"/>
      <c r="N351" s="15" t="s">
        <v>281</v>
      </c>
      <c r="O351" s="15"/>
      <c r="P351" s="16" t="s">
        <v>77</v>
      </c>
      <c r="Q351" s="17">
        <v>6199</v>
      </c>
      <c r="R351" s="18">
        <v>50</v>
      </c>
      <c r="S351" s="19">
        <v>3564.4249999999997</v>
      </c>
      <c r="T351" s="20" t="s">
        <v>33</v>
      </c>
      <c r="U351" s="21" t="s">
        <v>517</v>
      </c>
      <c r="V351" s="22">
        <v>48</v>
      </c>
      <c r="W351" s="22">
        <v>6</v>
      </c>
      <c r="X351" s="23"/>
    </row>
    <row r="352" spans="1:24" s="1" customFormat="1" ht="21" customHeight="1" x14ac:dyDescent="0.3">
      <c r="A352" s="24" t="s">
        <v>23</v>
      </c>
      <c r="B352" s="24" t="s">
        <v>547</v>
      </c>
      <c r="C352" s="27" t="s">
        <v>548</v>
      </c>
      <c r="D352" s="58"/>
      <c r="E352" s="39" t="str">
        <f>HYPERLINK("https://www.google.ru/search?q=112378914&amp;newwindow=1&amp;tbm=isch","Еще фото")</f>
        <v>Еще фото</v>
      </c>
      <c r="F352" s="14"/>
      <c r="G352" s="24" t="s">
        <v>514</v>
      </c>
      <c r="H352" s="24" t="s">
        <v>27</v>
      </c>
      <c r="I352" s="24" t="s">
        <v>514</v>
      </c>
      <c r="J352" s="15" t="s">
        <v>28</v>
      </c>
      <c r="K352" s="16" t="s">
        <v>29</v>
      </c>
      <c r="L352" s="60"/>
      <c r="M352" s="15"/>
      <c r="N352" s="15" t="s">
        <v>281</v>
      </c>
      <c r="O352" s="15"/>
      <c r="P352" s="16" t="s">
        <v>77</v>
      </c>
      <c r="Q352" s="17">
        <v>6199</v>
      </c>
      <c r="R352" s="18">
        <v>50</v>
      </c>
      <c r="S352" s="19">
        <v>3564.4249999999997</v>
      </c>
      <c r="T352" s="20" t="s">
        <v>33</v>
      </c>
      <c r="U352" s="21" t="s">
        <v>518</v>
      </c>
      <c r="V352" s="25" t="s">
        <v>45</v>
      </c>
      <c r="W352" s="22">
        <v>12</v>
      </c>
      <c r="X352" s="23"/>
    </row>
    <row r="353" spans="1:24" s="1" customFormat="1" ht="21" customHeight="1" x14ac:dyDescent="0.3">
      <c r="A353" s="24" t="s">
        <v>23</v>
      </c>
      <c r="B353" s="24" t="s">
        <v>547</v>
      </c>
      <c r="C353" s="27" t="s">
        <v>548</v>
      </c>
      <c r="D353" s="58"/>
      <c r="E353" s="39" t="str">
        <f>HYPERLINK("https://www.google.ru/search?q=112378914&amp;newwindow=1&amp;tbm=isch","Еще фото")</f>
        <v>Еще фото</v>
      </c>
      <c r="F353" s="14"/>
      <c r="G353" s="24" t="s">
        <v>514</v>
      </c>
      <c r="H353" s="24" t="s">
        <v>27</v>
      </c>
      <c r="I353" s="24" t="s">
        <v>514</v>
      </c>
      <c r="J353" s="15" t="s">
        <v>28</v>
      </c>
      <c r="K353" s="16" t="s">
        <v>29</v>
      </c>
      <c r="L353" s="60"/>
      <c r="M353" s="15"/>
      <c r="N353" s="15" t="s">
        <v>281</v>
      </c>
      <c r="O353" s="15"/>
      <c r="P353" s="16" t="s">
        <v>77</v>
      </c>
      <c r="Q353" s="17">
        <v>6199</v>
      </c>
      <c r="R353" s="18">
        <v>50</v>
      </c>
      <c r="S353" s="19">
        <v>3564.4249999999997</v>
      </c>
      <c r="T353" s="20" t="s">
        <v>33</v>
      </c>
      <c r="U353" s="21" t="s">
        <v>519</v>
      </c>
      <c r="V353" s="22">
        <v>50</v>
      </c>
      <c r="W353" s="22">
        <v>7</v>
      </c>
      <c r="X353" s="23"/>
    </row>
    <row r="354" spans="1:24" s="1" customFormat="1" ht="21" customHeight="1" x14ac:dyDescent="0.3">
      <c r="A354" s="24" t="s">
        <v>23</v>
      </c>
      <c r="B354" s="24" t="s">
        <v>547</v>
      </c>
      <c r="C354" s="27" t="s">
        <v>548</v>
      </c>
      <c r="D354" s="58"/>
      <c r="E354" s="39" t="str">
        <f>HYPERLINK("https://www.google.ru/search?q=112378914&amp;newwindow=1&amp;tbm=isch","Еще фото")</f>
        <v>Еще фото</v>
      </c>
      <c r="F354" s="14"/>
      <c r="G354" s="24" t="s">
        <v>514</v>
      </c>
      <c r="H354" s="24" t="s">
        <v>27</v>
      </c>
      <c r="I354" s="24" t="s">
        <v>514</v>
      </c>
      <c r="J354" s="15" t="s">
        <v>28</v>
      </c>
      <c r="K354" s="16" t="s">
        <v>29</v>
      </c>
      <c r="L354" s="60"/>
      <c r="M354" s="15"/>
      <c r="N354" s="15" t="s">
        <v>281</v>
      </c>
      <c r="O354" s="15"/>
      <c r="P354" s="16" t="s">
        <v>77</v>
      </c>
      <c r="Q354" s="17">
        <v>6199</v>
      </c>
      <c r="R354" s="18">
        <v>50</v>
      </c>
      <c r="S354" s="19">
        <v>3564.4249999999997</v>
      </c>
      <c r="T354" s="20" t="s">
        <v>33</v>
      </c>
      <c r="U354" s="21" t="s">
        <v>520</v>
      </c>
      <c r="V354" s="25" t="s">
        <v>231</v>
      </c>
      <c r="W354" s="22">
        <v>1</v>
      </c>
      <c r="X354" s="23"/>
    </row>
    <row r="355" spans="1:24" s="1" customFormat="1" ht="32" customHeight="1" x14ac:dyDescent="0.3">
      <c r="A355" s="24" t="s">
        <v>23</v>
      </c>
      <c r="B355" s="24" t="s">
        <v>547</v>
      </c>
      <c r="C355" s="27" t="s">
        <v>548</v>
      </c>
      <c r="D355" s="59"/>
      <c r="E355" s="39" t="str">
        <f>HYPERLINK("https://www.google.ru/search?q=112378914&amp;newwindow=1&amp;tbm=isch","Еще фото")</f>
        <v>Еще фото</v>
      </c>
      <c r="F355" s="14"/>
      <c r="G355" s="24" t="s">
        <v>514</v>
      </c>
      <c r="H355" s="24" t="s">
        <v>27</v>
      </c>
      <c r="I355" s="24" t="s">
        <v>514</v>
      </c>
      <c r="J355" s="15" t="s">
        <v>28</v>
      </c>
      <c r="K355" s="16" t="s">
        <v>29</v>
      </c>
      <c r="L355" s="56"/>
      <c r="M355" s="15"/>
      <c r="N355" s="15" t="s">
        <v>281</v>
      </c>
      <c r="O355" s="15"/>
      <c r="P355" s="16" t="s">
        <v>77</v>
      </c>
      <c r="Q355" s="17">
        <v>6199</v>
      </c>
      <c r="R355" s="18">
        <v>50</v>
      </c>
      <c r="S355" s="19">
        <v>3564.4249999999997</v>
      </c>
      <c r="T355" s="20" t="s">
        <v>33</v>
      </c>
      <c r="U355" s="21" t="s">
        <v>523</v>
      </c>
      <c r="V355" s="22">
        <v>58</v>
      </c>
      <c r="W355" s="22">
        <v>2</v>
      </c>
      <c r="X355" s="23"/>
    </row>
    <row r="356" spans="1:24" s="1" customFormat="1" ht="108" customHeight="1" x14ac:dyDescent="0.3">
      <c r="A356" s="11" t="s">
        <v>23</v>
      </c>
      <c r="B356" s="11" t="s">
        <v>549</v>
      </c>
      <c r="C356" s="12" t="s">
        <v>550</v>
      </c>
      <c r="D356" s="13"/>
      <c r="E356" s="39" t="str">
        <f>HYPERLINK("https://www.google.ru/search?q=112350659&amp;newwindow=1&amp;tbm=isch","Еще фото")</f>
        <v>Еще фото</v>
      </c>
      <c r="F356" s="14"/>
      <c r="G356" s="11" t="s">
        <v>532</v>
      </c>
      <c r="H356" s="11" t="s">
        <v>27</v>
      </c>
      <c r="I356" s="15" t="s">
        <v>514</v>
      </c>
      <c r="J356" s="15" t="s">
        <v>28</v>
      </c>
      <c r="K356" s="16" t="s">
        <v>29</v>
      </c>
      <c r="L356" s="15" t="s">
        <v>551</v>
      </c>
      <c r="M356" s="15"/>
      <c r="N356" s="15" t="s">
        <v>37</v>
      </c>
      <c r="O356" s="15"/>
      <c r="P356" s="16" t="s">
        <v>77</v>
      </c>
      <c r="Q356" s="17">
        <v>5799</v>
      </c>
      <c r="R356" s="18">
        <v>48.27</v>
      </c>
      <c r="S356" s="19">
        <v>3449.9884999999995</v>
      </c>
      <c r="T356" s="20" t="s">
        <v>33</v>
      </c>
      <c r="U356" s="21" t="s">
        <v>529</v>
      </c>
      <c r="V356" s="22">
        <v>46</v>
      </c>
      <c r="W356" s="22">
        <v>2</v>
      </c>
      <c r="X356" s="23"/>
    </row>
    <row r="357" spans="1:24" s="1" customFormat="1" ht="108" customHeight="1" x14ac:dyDescent="0.3">
      <c r="A357" s="11" t="s">
        <v>23</v>
      </c>
      <c r="B357" s="11" t="s">
        <v>552</v>
      </c>
      <c r="C357" s="12" t="s">
        <v>553</v>
      </c>
      <c r="D357" s="13"/>
      <c r="E357" s="39" t="str">
        <f>HYPERLINK("https://www.google.ru/search?q=112378444&amp;newwindow=1&amp;tbm=isch","Еще фото")</f>
        <v>Еще фото</v>
      </c>
      <c r="F357" s="14"/>
      <c r="G357" s="11" t="s">
        <v>514</v>
      </c>
      <c r="H357" s="11" t="s">
        <v>27</v>
      </c>
      <c r="I357" s="15" t="s">
        <v>514</v>
      </c>
      <c r="J357" s="15" t="s">
        <v>28</v>
      </c>
      <c r="K357" s="16" t="s">
        <v>29</v>
      </c>
      <c r="L357" s="15" t="s">
        <v>540</v>
      </c>
      <c r="M357" s="15"/>
      <c r="N357" s="15" t="s">
        <v>281</v>
      </c>
      <c r="O357" s="15"/>
      <c r="P357" s="16" t="s">
        <v>50</v>
      </c>
      <c r="Q357" s="17">
        <v>7899</v>
      </c>
      <c r="R357" s="18">
        <v>48.09</v>
      </c>
      <c r="S357" s="19">
        <v>4714.9884999999995</v>
      </c>
      <c r="T357" s="20" t="s">
        <v>283</v>
      </c>
      <c r="U357" s="21" t="s">
        <v>285</v>
      </c>
      <c r="V357" s="25" t="s">
        <v>52</v>
      </c>
      <c r="W357" s="22">
        <v>1</v>
      </c>
      <c r="X357" s="23"/>
    </row>
    <row r="358" spans="1:24" s="1" customFormat="1" ht="52.05" customHeight="1" x14ac:dyDescent="0.3">
      <c r="A358" s="11" t="s">
        <v>23</v>
      </c>
      <c r="B358" s="11" t="s">
        <v>554</v>
      </c>
      <c r="C358" s="12" t="s">
        <v>555</v>
      </c>
      <c r="D358" s="53"/>
      <c r="E358" s="39" t="str">
        <f>HYPERLINK("https://www.google.ru/search?q=112378432&amp;newwindow=1&amp;tbm=isch","Еще фото")</f>
        <v>Еще фото</v>
      </c>
      <c r="F358" s="14" t="s">
        <v>102</v>
      </c>
      <c r="G358" s="11" t="s">
        <v>532</v>
      </c>
      <c r="H358" s="11" t="s">
        <v>27</v>
      </c>
      <c r="I358" s="15" t="s">
        <v>514</v>
      </c>
      <c r="J358" s="15" t="s">
        <v>28</v>
      </c>
      <c r="K358" s="16" t="s">
        <v>29</v>
      </c>
      <c r="L358" s="55" t="s">
        <v>556</v>
      </c>
      <c r="M358" s="15"/>
      <c r="N358" s="15" t="s">
        <v>37</v>
      </c>
      <c r="O358" s="15"/>
      <c r="P358" s="16" t="s">
        <v>557</v>
      </c>
      <c r="Q358" s="17">
        <v>5299</v>
      </c>
      <c r="R358" s="18">
        <v>47.16</v>
      </c>
      <c r="S358" s="19">
        <v>3219.9884999999995</v>
      </c>
      <c r="T358" s="20" t="s">
        <v>33</v>
      </c>
      <c r="U358" s="21" t="s">
        <v>529</v>
      </c>
      <c r="V358" s="22">
        <v>46</v>
      </c>
      <c r="W358" s="22">
        <v>1</v>
      </c>
      <c r="X358" s="23"/>
    </row>
    <row r="359" spans="1:24" s="1" customFormat="1" ht="61.05" customHeight="1" x14ac:dyDescent="0.3">
      <c r="A359" s="24" t="s">
        <v>23</v>
      </c>
      <c r="B359" s="24" t="s">
        <v>554</v>
      </c>
      <c r="C359" s="12" t="s">
        <v>555</v>
      </c>
      <c r="D359" s="54"/>
      <c r="E359" s="39" t="str">
        <f>HYPERLINK("https://www.google.ru/search?q=112378432&amp;newwindow=1&amp;tbm=isch","Еще фото")</f>
        <v>Еще фото</v>
      </c>
      <c r="F359" s="14" t="s">
        <v>102</v>
      </c>
      <c r="G359" s="24" t="s">
        <v>532</v>
      </c>
      <c r="H359" s="24" t="s">
        <v>27</v>
      </c>
      <c r="I359" s="24" t="s">
        <v>514</v>
      </c>
      <c r="J359" s="15" t="s">
        <v>28</v>
      </c>
      <c r="K359" s="16" t="s">
        <v>29</v>
      </c>
      <c r="L359" s="56"/>
      <c r="M359" s="15"/>
      <c r="N359" s="15" t="s">
        <v>37</v>
      </c>
      <c r="O359" s="15"/>
      <c r="P359" s="16" t="s">
        <v>557</v>
      </c>
      <c r="Q359" s="17">
        <v>5299</v>
      </c>
      <c r="R359" s="18">
        <v>47.16</v>
      </c>
      <c r="S359" s="19">
        <v>3219.9884999999995</v>
      </c>
      <c r="T359" s="20" t="s">
        <v>33</v>
      </c>
      <c r="U359" s="21" t="s">
        <v>517</v>
      </c>
      <c r="V359" s="22">
        <v>48</v>
      </c>
      <c r="W359" s="22">
        <v>2</v>
      </c>
      <c r="X359" s="23"/>
    </row>
    <row r="360" spans="1:24" s="1" customFormat="1" ht="52.05" customHeight="1" x14ac:dyDescent="0.3">
      <c r="A360" s="11" t="s">
        <v>23</v>
      </c>
      <c r="B360" s="11" t="s">
        <v>558</v>
      </c>
      <c r="C360" s="12" t="s">
        <v>559</v>
      </c>
      <c r="D360" s="53"/>
      <c r="E360" s="39" t="str">
        <f>HYPERLINK("https://www.google.ru/search?q=112362503&amp;newwindow=1&amp;tbm=isch","Еще фото")</f>
        <v>Еще фото</v>
      </c>
      <c r="F360" s="14"/>
      <c r="G360" s="11" t="s">
        <v>514</v>
      </c>
      <c r="H360" s="11" t="s">
        <v>27</v>
      </c>
      <c r="I360" s="15" t="s">
        <v>514</v>
      </c>
      <c r="J360" s="15" t="s">
        <v>28</v>
      </c>
      <c r="K360" s="16" t="s">
        <v>29</v>
      </c>
      <c r="L360" s="55" t="s">
        <v>560</v>
      </c>
      <c r="M360" s="15"/>
      <c r="N360" s="15" t="s">
        <v>37</v>
      </c>
      <c r="O360" s="15"/>
      <c r="P360" s="16" t="s">
        <v>50</v>
      </c>
      <c r="Q360" s="17">
        <v>8599</v>
      </c>
      <c r="R360" s="18">
        <v>47</v>
      </c>
      <c r="S360" s="19">
        <v>5241.0905000000002</v>
      </c>
      <c r="T360" s="20" t="s">
        <v>33</v>
      </c>
      <c r="U360" s="21" t="s">
        <v>518</v>
      </c>
      <c r="V360" s="25" t="s">
        <v>45</v>
      </c>
      <c r="W360" s="22">
        <v>1</v>
      </c>
      <c r="X360" s="23"/>
    </row>
    <row r="361" spans="1:24" s="1" customFormat="1" ht="61.05" customHeight="1" x14ac:dyDescent="0.3">
      <c r="A361" s="24" t="s">
        <v>23</v>
      </c>
      <c r="B361" s="24" t="s">
        <v>558</v>
      </c>
      <c r="C361" s="12" t="s">
        <v>559</v>
      </c>
      <c r="D361" s="54"/>
      <c r="E361" s="39" t="str">
        <f>HYPERLINK("https://www.google.ru/search?q=112362503&amp;newwindow=1&amp;tbm=isch","Еще фото")</f>
        <v>Еще фото</v>
      </c>
      <c r="F361" s="14"/>
      <c r="G361" s="24" t="s">
        <v>514</v>
      </c>
      <c r="H361" s="24" t="s">
        <v>27</v>
      </c>
      <c r="I361" s="24" t="s">
        <v>514</v>
      </c>
      <c r="J361" s="15" t="s">
        <v>28</v>
      </c>
      <c r="K361" s="16" t="s">
        <v>29</v>
      </c>
      <c r="L361" s="56"/>
      <c r="M361" s="15"/>
      <c r="N361" s="15" t="s">
        <v>37</v>
      </c>
      <c r="O361" s="15"/>
      <c r="P361" s="16" t="s">
        <v>50</v>
      </c>
      <c r="Q361" s="17">
        <v>8599</v>
      </c>
      <c r="R361" s="18">
        <v>47</v>
      </c>
      <c r="S361" s="19">
        <v>5241.0905000000002</v>
      </c>
      <c r="T361" s="20" t="s">
        <v>33</v>
      </c>
      <c r="U361" s="21" t="s">
        <v>519</v>
      </c>
      <c r="V361" s="22">
        <v>50</v>
      </c>
      <c r="W361" s="22">
        <v>2</v>
      </c>
      <c r="X361" s="23"/>
    </row>
    <row r="362" spans="1:24" s="1" customFormat="1" ht="21" customHeight="1" x14ac:dyDescent="0.3">
      <c r="A362" s="11" t="s">
        <v>23</v>
      </c>
      <c r="B362" s="11" t="s">
        <v>561</v>
      </c>
      <c r="C362" s="26" t="s">
        <v>562</v>
      </c>
      <c r="D362" s="57"/>
      <c r="E362" s="39" t="str">
        <f>HYPERLINK("https://www.google.ru/search?q=112378706&amp;newwindow=1&amp;tbm=isch","Еще фото")</f>
        <v>Еще фото</v>
      </c>
      <c r="F362" s="14" t="s">
        <v>102</v>
      </c>
      <c r="G362" s="11" t="s">
        <v>532</v>
      </c>
      <c r="H362" s="11" t="s">
        <v>27</v>
      </c>
      <c r="I362" s="15" t="s">
        <v>514</v>
      </c>
      <c r="J362" s="15" t="s">
        <v>28</v>
      </c>
      <c r="K362" s="16" t="s">
        <v>29</v>
      </c>
      <c r="L362" s="55" t="s">
        <v>563</v>
      </c>
      <c r="M362" s="15"/>
      <c r="N362" s="15" t="s">
        <v>37</v>
      </c>
      <c r="O362" s="15"/>
      <c r="P362" s="16" t="s">
        <v>163</v>
      </c>
      <c r="Q362" s="17">
        <v>6499</v>
      </c>
      <c r="R362" s="18">
        <v>47</v>
      </c>
      <c r="S362" s="19">
        <v>3961.1404999999995</v>
      </c>
      <c r="T362" s="20" t="s">
        <v>33</v>
      </c>
      <c r="U362" s="21" t="s">
        <v>517</v>
      </c>
      <c r="V362" s="22">
        <v>48</v>
      </c>
      <c r="W362" s="22">
        <v>3</v>
      </c>
      <c r="X362" s="23"/>
    </row>
    <row r="363" spans="1:24" s="1" customFormat="1" ht="21" customHeight="1" x14ac:dyDescent="0.3">
      <c r="A363" s="24" t="s">
        <v>23</v>
      </c>
      <c r="B363" s="24" t="s">
        <v>561</v>
      </c>
      <c r="C363" s="27" t="s">
        <v>562</v>
      </c>
      <c r="D363" s="58"/>
      <c r="E363" s="39" t="str">
        <f>HYPERLINK("https://www.google.ru/search?q=112378706&amp;newwindow=1&amp;tbm=isch","Еще фото")</f>
        <v>Еще фото</v>
      </c>
      <c r="F363" s="14" t="s">
        <v>102</v>
      </c>
      <c r="G363" s="24" t="s">
        <v>532</v>
      </c>
      <c r="H363" s="24" t="s">
        <v>27</v>
      </c>
      <c r="I363" s="24" t="s">
        <v>514</v>
      </c>
      <c r="J363" s="15" t="s">
        <v>28</v>
      </c>
      <c r="K363" s="16" t="s">
        <v>29</v>
      </c>
      <c r="L363" s="60"/>
      <c r="M363" s="15"/>
      <c r="N363" s="15" t="s">
        <v>37</v>
      </c>
      <c r="O363" s="15"/>
      <c r="P363" s="16" t="s">
        <v>163</v>
      </c>
      <c r="Q363" s="17">
        <v>6499</v>
      </c>
      <c r="R363" s="18">
        <v>47</v>
      </c>
      <c r="S363" s="19">
        <v>3961.1404999999995</v>
      </c>
      <c r="T363" s="20" t="s">
        <v>33</v>
      </c>
      <c r="U363" s="21" t="s">
        <v>518</v>
      </c>
      <c r="V363" s="25" t="s">
        <v>45</v>
      </c>
      <c r="W363" s="22">
        <v>2</v>
      </c>
      <c r="X363" s="23"/>
    </row>
    <row r="364" spans="1:24" s="1" customFormat="1" ht="21" customHeight="1" x14ac:dyDescent="0.3">
      <c r="A364" s="24" t="s">
        <v>23</v>
      </c>
      <c r="B364" s="24" t="s">
        <v>561</v>
      </c>
      <c r="C364" s="27" t="s">
        <v>562</v>
      </c>
      <c r="D364" s="58"/>
      <c r="E364" s="39" t="str">
        <f>HYPERLINK("https://www.google.ru/search?q=112378706&amp;newwindow=1&amp;tbm=isch","Еще фото")</f>
        <v>Еще фото</v>
      </c>
      <c r="F364" s="14" t="s">
        <v>102</v>
      </c>
      <c r="G364" s="24" t="s">
        <v>532</v>
      </c>
      <c r="H364" s="24" t="s">
        <v>27</v>
      </c>
      <c r="I364" s="24" t="s">
        <v>514</v>
      </c>
      <c r="J364" s="15" t="s">
        <v>28</v>
      </c>
      <c r="K364" s="16" t="s">
        <v>29</v>
      </c>
      <c r="L364" s="60"/>
      <c r="M364" s="15"/>
      <c r="N364" s="15" t="s">
        <v>37</v>
      </c>
      <c r="O364" s="15"/>
      <c r="P364" s="16" t="s">
        <v>163</v>
      </c>
      <c r="Q364" s="17">
        <v>6499</v>
      </c>
      <c r="R364" s="18">
        <v>47</v>
      </c>
      <c r="S364" s="19">
        <v>3961.1404999999995</v>
      </c>
      <c r="T364" s="20" t="s">
        <v>33</v>
      </c>
      <c r="U364" s="21" t="s">
        <v>519</v>
      </c>
      <c r="V364" s="22">
        <v>50</v>
      </c>
      <c r="W364" s="22">
        <v>2</v>
      </c>
      <c r="X364" s="23"/>
    </row>
    <row r="365" spans="1:24" s="1" customFormat="1" ht="21" customHeight="1" x14ac:dyDescent="0.3">
      <c r="A365" s="24" t="s">
        <v>23</v>
      </c>
      <c r="B365" s="24" t="s">
        <v>561</v>
      </c>
      <c r="C365" s="27" t="s">
        <v>562</v>
      </c>
      <c r="D365" s="58"/>
      <c r="E365" s="39" t="str">
        <f>HYPERLINK("https://www.google.ru/search?q=112378706&amp;newwindow=1&amp;tbm=isch","Еще фото")</f>
        <v>Еще фото</v>
      </c>
      <c r="F365" s="14" t="s">
        <v>102</v>
      </c>
      <c r="G365" s="24" t="s">
        <v>532</v>
      </c>
      <c r="H365" s="24" t="s">
        <v>27</v>
      </c>
      <c r="I365" s="24" t="s">
        <v>514</v>
      </c>
      <c r="J365" s="15" t="s">
        <v>28</v>
      </c>
      <c r="K365" s="16" t="s">
        <v>29</v>
      </c>
      <c r="L365" s="60"/>
      <c r="M365" s="15"/>
      <c r="N365" s="15" t="s">
        <v>37</v>
      </c>
      <c r="O365" s="15"/>
      <c r="P365" s="16" t="s">
        <v>163</v>
      </c>
      <c r="Q365" s="17">
        <v>6499</v>
      </c>
      <c r="R365" s="18">
        <v>47</v>
      </c>
      <c r="S365" s="19">
        <v>3961.1404999999995</v>
      </c>
      <c r="T365" s="20" t="s">
        <v>33</v>
      </c>
      <c r="U365" s="21" t="s">
        <v>520</v>
      </c>
      <c r="V365" s="25" t="s">
        <v>231</v>
      </c>
      <c r="W365" s="22">
        <v>2</v>
      </c>
      <c r="X365" s="23"/>
    </row>
    <row r="366" spans="1:24" s="1" customFormat="1" ht="32" customHeight="1" x14ac:dyDescent="0.3">
      <c r="A366" s="24" t="s">
        <v>23</v>
      </c>
      <c r="B366" s="24" t="s">
        <v>561</v>
      </c>
      <c r="C366" s="27" t="s">
        <v>562</v>
      </c>
      <c r="D366" s="59"/>
      <c r="E366" s="39" t="str">
        <f>HYPERLINK("https://www.google.ru/search?q=112378706&amp;newwindow=1&amp;tbm=isch","Еще фото")</f>
        <v>Еще фото</v>
      </c>
      <c r="F366" s="14" t="s">
        <v>102</v>
      </c>
      <c r="G366" s="24" t="s">
        <v>532</v>
      </c>
      <c r="H366" s="24" t="s">
        <v>27</v>
      </c>
      <c r="I366" s="24" t="s">
        <v>514</v>
      </c>
      <c r="J366" s="15" t="s">
        <v>28</v>
      </c>
      <c r="K366" s="16" t="s">
        <v>29</v>
      </c>
      <c r="L366" s="56"/>
      <c r="M366" s="15"/>
      <c r="N366" s="15" t="s">
        <v>37</v>
      </c>
      <c r="O366" s="15"/>
      <c r="P366" s="16" t="s">
        <v>163</v>
      </c>
      <c r="Q366" s="17">
        <v>6499</v>
      </c>
      <c r="R366" s="18">
        <v>47</v>
      </c>
      <c r="S366" s="19">
        <v>3961.1404999999995</v>
      </c>
      <c r="T366" s="20" t="s">
        <v>33</v>
      </c>
      <c r="U366" s="21" t="s">
        <v>546</v>
      </c>
      <c r="V366" s="22">
        <v>60</v>
      </c>
      <c r="W366" s="22">
        <v>1</v>
      </c>
      <c r="X366" s="23"/>
    </row>
    <row r="367" spans="1:24" s="1" customFormat="1" ht="21" customHeight="1" x14ac:dyDescent="0.3">
      <c r="A367" s="11" t="s">
        <v>23</v>
      </c>
      <c r="B367" s="11" t="s">
        <v>564</v>
      </c>
      <c r="C367" s="26" t="s">
        <v>565</v>
      </c>
      <c r="D367" s="57"/>
      <c r="E367" s="39" t="str">
        <f>HYPERLINK("https://www.google.ru/search?q=112378913&amp;newwindow=1&amp;tbm=isch","Еще фото")</f>
        <v>Еще фото</v>
      </c>
      <c r="F367" s="14"/>
      <c r="G367" s="11" t="s">
        <v>514</v>
      </c>
      <c r="H367" s="11" t="s">
        <v>27</v>
      </c>
      <c r="I367" s="15" t="s">
        <v>514</v>
      </c>
      <c r="J367" s="15" t="s">
        <v>28</v>
      </c>
      <c r="K367" s="16" t="s">
        <v>29</v>
      </c>
      <c r="L367" s="55" t="s">
        <v>543</v>
      </c>
      <c r="M367" s="15"/>
      <c r="N367" s="15" t="s">
        <v>112</v>
      </c>
      <c r="O367" s="15"/>
      <c r="P367" s="16" t="s">
        <v>77</v>
      </c>
      <c r="Q367" s="17">
        <v>6199</v>
      </c>
      <c r="R367" s="18">
        <v>47</v>
      </c>
      <c r="S367" s="19">
        <v>3778.2904999999996</v>
      </c>
      <c r="T367" s="20" t="s">
        <v>33</v>
      </c>
      <c r="U367" s="21" t="s">
        <v>517</v>
      </c>
      <c r="V367" s="22">
        <v>48</v>
      </c>
      <c r="W367" s="22">
        <v>6</v>
      </c>
      <c r="X367" s="23"/>
    </row>
    <row r="368" spans="1:24" s="1" customFormat="1" ht="21" customHeight="1" x14ac:dyDescent="0.3">
      <c r="A368" s="24" t="s">
        <v>23</v>
      </c>
      <c r="B368" s="24" t="s">
        <v>564</v>
      </c>
      <c r="C368" s="27" t="s">
        <v>565</v>
      </c>
      <c r="D368" s="58"/>
      <c r="E368" s="39" t="str">
        <f>HYPERLINK("https://www.google.ru/search?q=112378913&amp;newwindow=1&amp;tbm=isch","Еще фото")</f>
        <v>Еще фото</v>
      </c>
      <c r="F368" s="14"/>
      <c r="G368" s="24" t="s">
        <v>514</v>
      </c>
      <c r="H368" s="24" t="s">
        <v>27</v>
      </c>
      <c r="I368" s="24" t="s">
        <v>514</v>
      </c>
      <c r="J368" s="15" t="s">
        <v>28</v>
      </c>
      <c r="K368" s="16" t="s">
        <v>29</v>
      </c>
      <c r="L368" s="60"/>
      <c r="M368" s="15"/>
      <c r="N368" s="15" t="s">
        <v>112</v>
      </c>
      <c r="O368" s="15"/>
      <c r="P368" s="16" t="s">
        <v>77</v>
      </c>
      <c r="Q368" s="17">
        <v>6199</v>
      </c>
      <c r="R368" s="18">
        <v>47</v>
      </c>
      <c r="S368" s="19">
        <v>3778.2904999999996</v>
      </c>
      <c r="T368" s="20" t="s">
        <v>33</v>
      </c>
      <c r="U368" s="21" t="s">
        <v>518</v>
      </c>
      <c r="V368" s="25" t="s">
        <v>45</v>
      </c>
      <c r="W368" s="22">
        <v>11</v>
      </c>
      <c r="X368" s="23"/>
    </row>
    <row r="369" spans="1:24" s="1" customFormat="1" ht="21" customHeight="1" x14ac:dyDescent="0.3">
      <c r="A369" s="24" t="s">
        <v>23</v>
      </c>
      <c r="B369" s="24" t="s">
        <v>564</v>
      </c>
      <c r="C369" s="27" t="s">
        <v>565</v>
      </c>
      <c r="D369" s="58"/>
      <c r="E369" s="39" t="str">
        <f>HYPERLINK("https://www.google.ru/search?q=112378913&amp;newwindow=1&amp;tbm=isch","Еще фото")</f>
        <v>Еще фото</v>
      </c>
      <c r="F369" s="14"/>
      <c r="G369" s="24" t="s">
        <v>514</v>
      </c>
      <c r="H369" s="24" t="s">
        <v>27</v>
      </c>
      <c r="I369" s="24" t="s">
        <v>514</v>
      </c>
      <c r="J369" s="15" t="s">
        <v>28</v>
      </c>
      <c r="K369" s="16" t="s">
        <v>29</v>
      </c>
      <c r="L369" s="60"/>
      <c r="M369" s="15"/>
      <c r="N369" s="15" t="s">
        <v>112</v>
      </c>
      <c r="O369" s="15"/>
      <c r="P369" s="16" t="s">
        <v>77</v>
      </c>
      <c r="Q369" s="17">
        <v>6199</v>
      </c>
      <c r="R369" s="18">
        <v>47</v>
      </c>
      <c r="S369" s="19">
        <v>3778.2904999999996</v>
      </c>
      <c r="T369" s="20" t="s">
        <v>33</v>
      </c>
      <c r="U369" s="21" t="s">
        <v>519</v>
      </c>
      <c r="V369" s="22">
        <v>50</v>
      </c>
      <c r="W369" s="22">
        <v>4</v>
      </c>
      <c r="X369" s="23"/>
    </row>
    <row r="370" spans="1:24" s="1" customFormat="1" ht="21" customHeight="1" x14ac:dyDescent="0.3">
      <c r="A370" s="24" t="s">
        <v>23</v>
      </c>
      <c r="B370" s="24" t="s">
        <v>564</v>
      </c>
      <c r="C370" s="27" t="s">
        <v>565</v>
      </c>
      <c r="D370" s="58"/>
      <c r="E370" s="39" t="str">
        <f>HYPERLINK("https://www.google.ru/search?q=112378913&amp;newwindow=1&amp;tbm=isch","Еще фото")</f>
        <v>Еще фото</v>
      </c>
      <c r="F370" s="14"/>
      <c r="G370" s="24" t="s">
        <v>514</v>
      </c>
      <c r="H370" s="24" t="s">
        <v>27</v>
      </c>
      <c r="I370" s="24" t="s">
        <v>514</v>
      </c>
      <c r="J370" s="15" t="s">
        <v>28</v>
      </c>
      <c r="K370" s="16" t="s">
        <v>29</v>
      </c>
      <c r="L370" s="60"/>
      <c r="M370" s="15"/>
      <c r="N370" s="15" t="s">
        <v>112</v>
      </c>
      <c r="O370" s="15"/>
      <c r="P370" s="16" t="s">
        <v>77</v>
      </c>
      <c r="Q370" s="17">
        <v>6199</v>
      </c>
      <c r="R370" s="18">
        <v>47</v>
      </c>
      <c r="S370" s="19">
        <v>3778.2904999999996</v>
      </c>
      <c r="T370" s="20" t="s">
        <v>33</v>
      </c>
      <c r="U370" s="21" t="s">
        <v>520</v>
      </c>
      <c r="V370" s="25" t="s">
        <v>231</v>
      </c>
      <c r="W370" s="22">
        <v>3</v>
      </c>
      <c r="X370" s="23"/>
    </row>
    <row r="371" spans="1:24" s="1" customFormat="1" ht="32" customHeight="1" x14ac:dyDescent="0.3">
      <c r="A371" s="24" t="s">
        <v>23</v>
      </c>
      <c r="B371" s="24" t="s">
        <v>564</v>
      </c>
      <c r="C371" s="27" t="s">
        <v>565</v>
      </c>
      <c r="D371" s="59"/>
      <c r="E371" s="39" t="str">
        <f>HYPERLINK("https://www.google.ru/search?q=112378913&amp;newwindow=1&amp;tbm=isch","Еще фото")</f>
        <v>Еще фото</v>
      </c>
      <c r="F371" s="14"/>
      <c r="G371" s="24" t="s">
        <v>514</v>
      </c>
      <c r="H371" s="24" t="s">
        <v>27</v>
      </c>
      <c r="I371" s="24" t="s">
        <v>514</v>
      </c>
      <c r="J371" s="15" t="s">
        <v>28</v>
      </c>
      <c r="K371" s="16" t="s">
        <v>29</v>
      </c>
      <c r="L371" s="56"/>
      <c r="M371" s="15"/>
      <c r="N371" s="15" t="s">
        <v>112</v>
      </c>
      <c r="O371" s="15"/>
      <c r="P371" s="16" t="s">
        <v>77</v>
      </c>
      <c r="Q371" s="17">
        <v>6199</v>
      </c>
      <c r="R371" s="18">
        <v>47</v>
      </c>
      <c r="S371" s="19">
        <v>3778.2904999999996</v>
      </c>
      <c r="T371" s="20" t="s">
        <v>33</v>
      </c>
      <c r="U371" s="21" t="s">
        <v>521</v>
      </c>
      <c r="V371" s="22">
        <v>52</v>
      </c>
      <c r="W371" s="22">
        <v>1</v>
      </c>
      <c r="X371" s="23"/>
    </row>
    <row r="372" spans="1:24" s="1" customFormat="1" ht="35" customHeight="1" x14ac:dyDescent="0.3">
      <c r="A372" s="11" t="s">
        <v>23</v>
      </c>
      <c r="B372" s="11" t="s">
        <v>566</v>
      </c>
      <c r="C372" s="12" t="s">
        <v>567</v>
      </c>
      <c r="D372" s="57"/>
      <c r="E372" s="39" t="str">
        <f>HYPERLINK("https://www.google.ru/search?q=112378278&amp;newwindow=1&amp;tbm=isch","Еще фото")</f>
        <v>Еще фото</v>
      </c>
      <c r="F372" s="14"/>
      <c r="G372" s="11" t="s">
        <v>568</v>
      </c>
      <c r="H372" s="11" t="s">
        <v>27</v>
      </c>
      <c r="I372" s="15" t="s">
        <v>569</v>
      </c>
      <c r="J372" s="15" t="s">
        <v>28</v>
      </c>
      <c r="K372" s="16" t="s">
        <v>62</v>
      </c>
      <c r="L372" s="55" t="s">
        <v>257</v>
      </c>
      <c r="M372" s="15"/>
      <c r="N372" s="15" t="s">
        <v>37</v>
      </c>
      <c r="O372" s="15"/>
      <c r="P372" s="16" t="s">
        <v>77</v>
      </c>
      <c r="Q372" s="17">
        <v>9499</v>
      </c>
      <c r="R372" s="18">
        <v>47</v>
      </c>
      <c r="S372" s="19">
        <v>5789.6404999999995</v>
      </c>
      <c r="T372" s="20" t="s">
        <v>283</v>
      </c>
      <c r="U372" s="21" t="s">
        <v>285</v>
      </c>
      <c r="V372" s="22">
        <v>42</v>
      </c>
      <c r="W372" s="22">
        <v>1</v>
      </c>
      <c r="X372" s="23"/>
    </row>
    <row r="373" spans="1:24" s="1" customFormat="1" ht="35" customHeight="1" x14ac:dyDescent="0.3">
      <c r="A373" s="24" t="s">
        <v>23</v>
      </c>
      <c r="B373" s="24" t="s">
        <v>566</v>
      </c>
      <c r="C373" s="12" t="s">
        <v>567</v>
      </c>
      <c r="D373" s="58"/>
      <c r="E373" s="39" t="str">
        <f>HYPERLINK("https://www.google.ru/search?q=112378278&amp;newwindow=1&amp;tbm=isch","Еще фото")</f>
        <v>Еще фото</v>
      </c>
      <c r="F373" s="14"/>
      <c r="G373" s="24" t="s">
        <v>568</v>
      </c>
      <c r="H373" s="24" t="s">
        <v>27</v>
      </c>
      <c r="I373" s="24" t="s">
        <v>569</v>
      </c>
      <c r="J373" s="15" t="s">
        <v>28</v>
      </c>
      <c r="K373" s="16" t="s">
        <v>62</v>
      </c>
      <c r="L373" s="60"/>
      <c r="M373" s="15"/>
      <c r="N373" s="15" t="s">
        <v>37</v>
      </c>
      <c r="O373" s="15"/>
      <c r="P373" s="16" t="s">
        <v>77</v>
      </c>
      <c r="Q373" s="17">
        <v>9499</v>
      </c>
      <c r="R373" s="18">
        <v>47</v>
      </c>
      <c r="S373" s="19">
        <v>5789.6404999999995</v>
      </c>
      <c r="T373" s="20" t="s">
        <v>283</v>
      </c>
      <c r="U373" s="21" t="s">
        <v>286</v>
      </c>
      <c r="V373" s="22">
        <v>44</v>
      </c>
      <c r="W373" s="22">
        <v>1</v>
      </c>
      <c r="X373" s="23"/>
    </row>
    <row r="374" spans="1:24" s="1" customFormat="1" ht="37.049999999999997" customHeight="1" x14ac:dyDescent="0.3">
      <c r="A374" s="24" t="s">
        <v>23</v>
      </c>
      <c r="B374" s="24" t="s">
        <v>566</v>
      </c>
      <c r="C374" s="12" t="s">
        <v>567</v>
      </c>
      <c r="D374" s="59"/>
      <c r="E374" s="39" t="str">
        <f>HYPERLINK("https://www.google.ru/search?q=112378278&amp;newwindow=1&amp;tbm=isch","Еще фото")</f>
        <v>Еще фото</v>
      </c>
      <c r="F374" s="14"/>
      <c r="G374" s="24" t="s">
        <v>568</v>
      </c>
      <c r="H374" s="24" t="s">
        <v>27</v>
      </c>
      <c r="I374" s="24" t="s">
        <v>569</v>
      </c>
      <c r="J374" s="15" t="s">
        <v>28</v>
      </c>
      <c r="K374" s="16" t="s">
        <v>62</v>
      </c>
      <c r="L374" s="56"/>
      <c r="M374" s="15"/>
      <c r="N374" s="15" t="s">
        <v>37</v>
      </c>
      <c r="O374" s="15"/>
      <c r="P374" s="16" t="s">
        <v>77</v>
      </c>
      <c r="Q374" s="17">
        <v>9499</v>
      </c>
      <c r="R374" s="18">
        <v>47</v>
      </c>
      <c r="S374" s="19">
        <v>5789.6404999999995</v>
      </c>
      <c r="T374" s="20" t="s">
        <v>283</v>
      </c>
      <c r="U374" s="21" t="s">
        <v>287</v>
      </c>
      <c r="V374" s="22">
        <v>46</v>
      </c>
      <c r="W374" s="22">
        <v>1</v>
      </c>
      <c r="X374" s="23"/>
    </row>
    <row r="375" spans="1:24" s="1" customFormat="1" ht="108" customHeight="1" x14ac:dyDescent="0.3">
      <c r="A375" s="11" t="s">
        <v>570</v>
      </c>
      <c r="B375" s="11" t="s">
        <v>571</v>
      </c>
      <c r="C375" s="12" t="s">
        <v>572</v>
      </c>
      <c r="D375" s="13"/>
      <c r="E375" s="39" t="str">
        <f>HYPERLINK("https://www.google.ru/search?q=112342929&amp;newwindow=1&amp;tbm=isch","Еще фото")</f>
        <v>Еще фото</v>
      </c>
      <c r="F375" s="14"/>
      <c r="G375" s="11" t="s">
        <v>26</v>
      </c>
      <c r="H375" s="11" t="s">
        <v>27</v>
      </c>
      <c r="I375" s="15" t="s">
        <v>26</v>
      </c>
      <c r="J375" s="15" t="s">
        <v>28</v>
      </c>
      <c r="K375" s="16" t="s">
        <v>29</v>
      </c>
      <c r="L375" s="15" t="s">
        <v>573</v>
      </c>
      <c r="M375" s="15"/>
      <c r="N375" s="15" t="s">
        <v>31</v>
      </c>
      <c r="O375" s="15"/>
      <c r="P375" s="16" t="s">
        <v>574</v>
      </c>
      <c r="Q375" s="17">
        <v>9599</v>
      </c>
      <c r="R375" s="18">
        <v>47.91</v>
      </c>
      <c r="S375" s="19">
        <v>5749.9884999999995</v>
      </c>
      <c r="T375" s="20" t="s">
        <v>33</v>
      </c>
      <c r="U375" s="21" t="s">
        <v>44</v>
      </c>
      <c r="V375" s="25" t="s">
        <v>130</v>
      </c>
      <c r="W375" s="22">
        <v>2</v>
      </c>
      <c r="X375" s="23"/>
    </row>
    <row r="376" spans="1:24" s="1" customFormat="1" ht="108" customHeight="1" x14ac:dyDescent="0.3">
      <c r="A376" s="11" t="s">
        <v>570</v>
      </c>
      <c r="B376" s="11" t="s">
        <v>575</v>
      </c>
      <c r="C376" s="12" t="s">
        <v>576</v>
      </c>
      <c r="D376" s="13"/>
      <c r="E376" s="39" t="str">
        <f>HYPERLINK("https://www.google.ru/search?q=112376345&amp;newwindow=1&amp;tbm=isch","Еще фото")</f>
        <v>Еще фото</v>
      </c>
      <c r="F376" s="14"/>
      <c r="G376" s="11" t="s">
        <v>26</v>
      </c>
      <c r="H376" s="11" t="s">
        <v>27</v>
      </c>
      <c r="I376" s="15" t="s">
        <v>26</v>
      </c>
      <c r="J376" s="15" t="s">
        <v>28</v>
      </c>
      <c r="K376" s="16" t="s">
        <v>29</v>
      </c>
      <c r="L376" s="15" t="s">
        <v>577</v>
      </c>
      <c r="M376" s="15"/>
      <c r="N376" s="15" t="s">
        <v>31</v>
      </c>
      <c r="O376" s="15"/>
      <c r="P376" s="16" t="s">
        <v>574</v>
      </c>
      <c r="Q376" s="17">
        <v>8799</v>
      </c>
      <c r="R376" s="18">
        <v>47.72</v>
      </c>
      <c r="S376" s="19">
        <v>5289.9884999999995</v>
      </c>
      <c r="T376" s="20" t="s">
        <v>33</v>
      </c>
      <c r="U376" s="21" t="s">
        <v>145</v>
      </c>
      <c r="V376" s="22">
        <v>52</v>
      </c>
      <c r="W376" s="22">
        <v>1</v>
      </c>
      <c r="X376" s="23"/>
    </row>
    <row r="377" spans="1:24" s="1" customFormat="1" ht="26" customHeight="1" x14ac:dyDescent="0.3">
      <c r="A377" s="11" t="s">
        <v>570</v>
      </c>
      <c r="B377" s="11" t="s">
        <v>571</v>
      </c>
      <c r="C377" s="12" t="s">
        <v>578</v>
      </c>
      <c r="D377" s="57"/>
      <c r="E377" s="39" t="str">
        <f>HYPERLINK("https://www.google.ru/search?q=112145530&amp;newwindow=1&amp;tbm=isch","Еще фото")</f>
        <v>Еще фото</v>
      </c>
      <c r="F377" s="14"/>
      <c r="G377" s="11" t="s">
        <v>26</v>
      </c>
      <c r="H377" s="11" t="s">
        <v>27</v>
      </c>
      <c r="I377" s="15" t="s">
        <v>26</v>
      </c>
      <c r="J377" s="15" t="s">
        <v>28</v>
      </c>
      <c r="K377" s="16" t="s">
        <v>29</v>
      </c>
      <c r="L377" s="55" t="s">
        <v>579</v>
      </c>
      <c r="M377" s="15"/>
      <c r="N377" s="15" t="s">
        <v>37</v>
      </c>
      <c r="O377" s="15"/>
      <c r="P377" s="16" t="s">
        <v>574</v>
      </c>
      <c r="Q377" s="17">
        <v>8999</v>
      </c>
      <c r="R377" s="18">
        <v>47</v>
      </c>
      <c r="S377" s="19">
        <v>5484.8904999999995</v>
      </c>
      <c r="T377" s="20" t="s">
        <v>33</v>
      </c>
      <c r="U377" s="21" t="s">
        <v>149</v>
      </c>
      <c r="V377" s="25" t="s">
        <v>130</v>
      </c>
      <c r="W377" s="22">
        <v>1</v>
      </c>
      <c r="X377" s="23"/>
    </row>
    <row r="378" spans="1:24" s="1" customFormat="1" ht="26" customHeight="1" x14ac:dyDescent="0.3">
      <c r="A378" s="24" t="s">
        <v>570</v>
      </c>
      <c r="B378" s="24" t="s">
        <v>571</v>
      </c>
      <c r="C378" s="12" t="s">
        <v>578</v>
      </c>
      <c r="D378" s="58"/>
      <c r="E378" s="39" t="str">
        <f>HYPERLINK("https://www.google.ru/search?q=112145530&amp;newwindow=1&amp;tbm=isch","Еще фото")</f>
        <v>Еще фото</v>
      </c>
      <c r="F378" s="14"/>
      <c r="G378" s="24" t="s">
        <v>26</v>
      </c>
      <c r="H378" s="24" t="s">
        <v>27</v>
      </c>
      <c r="I378" s="24" t="s">
        <v>26</v>
      </c>
      <c r="J378" s="15" t="s">
        <v>28</v>
      </c>
      <c r="K378" s="16" t="s">
        <v>29</v>
      </c>
      <c r="L378" s="60"/>
      <c r="M378" s="15"/>
      <c r="N378" s="15" t="s">
        <v>37</v>
      </c>
      <c r="O378" s="15"/>
      <c r="P378" s="16" t="s">
        <v>574</v>
      </c>
      <c r="Q378" s="17">
        <v>8999</v>
      </c>
      <c r="R378" s="18">
        <v>47</v>
      </c>
      <c r="S378" s="19">
        <v>5484.8904999999995</v>
      </c>
      <c r="T378" s="20" t="s">
        <v>33</v>
      </c>
      <c r="U378" s="21" t="s">
        <v>44</v>
      </c>
      <c r="V378" s="25" t="s">
        <v>130</v>
      </c>
      <c r="W378" s="22">
        <v>4</v>
      </c>
      <c r="X378" s="23"/>
    </row>
    <row r="379" spans="1:24" s="1" customFormat="1" ht="26" customHeight="1" x14ac:dyDescent="0.3">
      <c r="A379" s="24" t="s">
        <v>570</v>
      </c>
      <c r="B379" s="24" t="s">
        <v>571</v>
      </c>
      <c r="C379" s="12" t="s">
        <v>578</v>
      </c>
      <c r="D379" s="58"/>
      <c r="E379" s="39" t="str">
        <f>HYPERLINK("https://www.google.ru/search?q=112145530&amp;newwindow=1&amp;tbm=isch","Еще фото")</f>
        <v>Еще фото</v>
      </c>
      <c r="F379" s="14"/>
      <c r="G379" s="24" t="s">
        <v>26</v>
      </c>
      <c r="H379" s="24" t="s">
        <v>27</v>
      </c>
      <c r="I379" s="24" t="s">
        <v>26</v>
      </c>
      <c r="J379" s="15" t="s">
        <v>28</v>
      </c>
      <c r="K379" s="16" t="s">
        <v>29</v>
      </c>
      <c r="L379" s="60"/>
      <c r="M379" s="15"/>
      <c r="N379" s="15" t="s">
        <v>37</v>
      </c>
      <c r="O379" s="15"/>
      <c r="P379" s="16" t="s">
        <v>574</v>
      </c>
      <c r="Q379" s="17">
        <v>8999</v>
      </c>
      <c r="R379" s="18">
        <v>47</v>
      </c>
      <c r="S379" s="19">
        <v>5484.8904999999995</v>
      </c>
      <c r="T379" s="20" t="s">
        <v>33</v>
      </c>
      <c r="U379" s="21" t="s">
        <v>38</v>
      </c>
      <c r="V379" s="22">
        <v>48</v>
      </c>
      <c r="W379" s="22">
        <v>1</v>
      </c>
      <c r="X379" s="23"/>
    </row>
    <row r="380" spans="1:24" s="1" customFormat="1" ht="26" customHeight="1" x14ac:dyDescent="0.3">
      <c r="A380" s="24" t="s">
        <v>570</v>
      </c>
      <c r="B380" s="24" t="s">
        <v>571</v>
      </c>
      <c r="C380" s="12" t="s">
        <v>578</v>
      </c>
      <c r="D380" s="59"/>
      <c r="E380" s="39" t="str">
        <f>HYPERLINK("https://www.google.ru/search?q=112145530&amp;newwindow=1&amp;tbm=isch","Еще фото")</f>
        <v>Еще фото</v>
      </c>
      <c r="F380" s="14"/>
      <c r="G380" s="24" t="s">
        <v>26</v>
      </c>
      <c r="H380" s="24" t="s">
        <v>27</v>
      </c>
      <c r="I380" s="24" t="s">
        <v>26</v>
      </c>
      <c r="J380" s="15" t="s">
        <v>28</v>
      </c>
      <c r="K380" s="16" t="s">
        <v>29</v>
      </c>
      <c r="L380" s="56"/>
      <c r="M380" s="15"/>
      <c r="N380" s="15" t="s">
        <v>37</v>
      </c>
      <c r="O380" s="15"/>
      <c r="P380" s="16" t="s">
        <v>574</v>
      </c>
      <c r="Q380" s="17">
        <v>8999</v>
      </c>
      <c r="R380" s="18">
        <v>47</v>
      </c>
      <c r="S380" s="19">
        <v>5484.8904999999995</v>
      </c>
      <c r="T380" s="20" t="s">
        <v>33</v>
      </c>
      <c r="U380" s="21" t="s">
        <v>138</v>
      </c>
      <c r="V380" s="22">
        <v>52</v>
      </c>
      <c r="W380" s="22">
        <v>1</v>
      </c>
      <c r="X380" s="23"/>
    </row>
    <row r="381" spans="1:24" s="1" customFormat="1" ht="26" customHeight="1" x14ac:dyDescent="0.3">
      <c r="A381" s="11" t="s">
        <v>570</v>
      </c>
      <c r="B381" s="11" t="s">
        <v>580</v>
      </c>
      <c r="C381" s="12" t="s">
        <v>581</v>
      </c>
      <c r="D381" s="57"/>
      <c r="E381" s="39" t="str">
        <f>HYPERLINK("https://www.google.ru/search?q=112377715&amp;newwindow=1&amp;tbm=isch","Еще фото")</f>
        <v>Еще фото</v>
      </c>
      <c r="F381" s="14"/>
      <c r="G381" s="11" t="s">
        <v>26</v>
      </c>
      <c r="H381" s="11" t="s">
        <v>27</v>
      </c>
      <c r="I381" s="15" t="s">
        <v>26</v>
      </c>
      <c r="J381" s="15" t="s">
        <v>28</v>
      </c>
      <c r="K381" s="16" t="s">
        <v>62</v>
      </c>
      <c r="L381" s="55" t="s">
        <v>582</v>
      </c>
      <c r="M381" s="15"/>
      <c r="N381" s="15" t="s">
        <v>37</v>
      </c>
      <c r="O381" s="15"/>
      <c r="P381" s="16" t="s">
        <v>32</v>
      </c>
      <c r="Q381" s="17">
        <v>11299</v>
      </c>
      <c r="R381" s="18">
        <v>47</v>
      </c>
      <c r="S381" s="19">
        <v>6886.7404999999999</v>
      </c>
      <c r="T381" s="20" t="s">
        <v>33</v>
      </c>
      <c r="U381" s="21" t="s">
        <v>583</v>
      </c>
      <c r="V381" s="22">
        <v>42</v>
      </c>
      <c r="W381" s="22">
        <v>1</v>
      </c>
      <c r="X381" s="23"/>
    </row>
    <row r="382" spans="1:24" s="1" customFormat="1" ht="26" customHeight="1" x14ac:dyDescent="0.3">
      <c r="A382" s="24" t="s">
        <v>570</v>
      </c>
      <c r="B382" s="24" t="s">
        <v>580</v>
      </c>
      <c r="C382" s="12" t="s">
        <v>581</v>
      </c>
      <c r="D382" s="58"/>
      <c r="E382" s="39" t="str">
        <f>HYPERLINK("https://www.google.ru/search?q=112377715&amp;newwindow=1&amp;tbm=isch","Еще фото")</f>
        <v>Еще фото</v>
      </c>
      <c r="F382" s="14"/>
      <c r="G382" s="24" t="s">
        <v>26</v>
      </c>
      <c r="H382" s="24" t="s">
        <v>27</v>
      </c>
      <c r="I382" s="24" t="s">
        <v>26</v>
      </c>
      <c r="J382" s="15" t="s">
        <v>28</v>
      </c>
      <c r="K382" s="16" t="s">
        <v>62</v>
      </c>
      <c r="L382" s="60"/>
      <c r="M382" s="15"/>
      <c r="N382" s="15" t="s">
        <v>37</v>
      </c>
      <c r="O382" s="15"/>
      <c r="P382" s="16" t="s">
        <v>32</v>
      </c>
      <c r="Q382" s="17">
        <v>11299</v>
      </c>
      <c r="R382" s="18">
        <v>47</v>
      </c>
      <c r="S382" s="19">
        <v>6886.7404999999999</v>
      </c>
      <c r="T382" s="20" t="s">
        <v>33</v>
      </c>
      <c r="U382" s="21" t="s">
        <v>584</v>
      </c>
      <c r="V382" s="25" t="s">
        <v>585</v>
      </c>
      <c r="W382" s="22">
        <v>1</v>
      </c>
      <c r="X382" s="23"/>
    </row>
    <row r="383" spans="1:24" s="1" customFormat="1" ht="26" customHeight="1" x14ac:dyDescent="0.3">
      <c r="A383" s="24" t="s">
        <v>570</v>
      </c>
      <c r="B383" s="24" t="s">
        <v>580</v>
      </c>
      <c r="C383" s="12" t="s">
        <v>581</v>
      </c>
      <c r="D383" s="58"/>
      <c r="E383" s="39" t="str">
        <f>HYPERLINK("https://www.google.ru/search?q=112377715&amp;newwindow=1&amp;tbm=isch","Еще фото")</f>
        <v>Еще фото</v>
      </c>
      <c r="F383" s="14"/>
      <c r="G383" s="24" t="s">
        <v>26</v>
      </c>
      <c r="H383" s="24" t="s">
        <v>27</v>
      </c>
      <c r="I383" s="24" t="s">
        <v>26</v>
      </c>
      <c r="J383" s="15" t="s">
        <v>28</v>
      </c>
      <c r="K383" s="16" t="s">
        <v>62</v>
      </c>
      <c r="L383" s="60"/>
      <c r="M383" s="15"/>
      <c r="N383" s="15" t="s">
        <v>37</v>
      </c>
      <c r="O383" s="15"/>
      <c r="P383" s="16" t="s">
        <v>32</v>
      </c>
      <c r="Q383" s="17">
        <v>11299</v>
      </c>
      <c r="R383" s="18">
        <v>47</v>
      </c>
      <c r="S383" s="19">
        <v>6886.7404999999999</v>
      </c>
      <c r="T383" s="20" t="s">
        <v>33</v>
      </c>
      <c r="U383" s="21" t="s">
        <v>586</v>
      </c>
      <c r="V383" s="22">
        <v>44</v>
      </c>
      <c r="W383" s="22">
        <v>1</v>
      </c>
      <c r="X383" s="23"/>
    </row>
    <row r="384" spans="1:24" s="1" customFormat="1" ht="26" customHeight="1" x14ac:dyDescent="0.3">
      <c r="A384" s="24" t="s">
        <v>570</v>
      </c>
      <c r="B384" s="24" t="s">
        <v>580</v>
      </c>
      <c r="C384" s="12" t="s">
        <v>581</v>
      </c>
      <c r="D384" s="59"/>
      <c r="E384" s="39" t="str">
        <f>HYPERLINK("https://www.google.ru/search?q=112377715&amp;newwindow=1&amp;tbm=isch","Еще фото")</f>
        <v>Еще фото</v>
      </c>
      <c r="F384" s="14"/>
      <c r="G384" s="24" t="s">
        <v>26</v>
      </c>
      <c r="H384" s="24" t="s">
        <v>27</v>
      </c>
      <c r="I384" s="24" t="s">
        <v>26</v>
      </c>
      <c r="J384" s="15" t="s">
        <v>28</v>
      </c>
      <c r="K384" s="16" t="s">
        <v>62</v>
      </c>
      <c r="L384" s="56"/>
      <c r="M384" s="15"/>
      <c r="N384" s="15" t="s">
        <v>37</v>
      </c>
      <c r="O384" s="15"/>
      <c r="P384" s="16" t="s">
        <v>32</v>
      </c>
      <c r="Q384" s="17">
        <v>11299</v>
      </c>
      <c r="R384" s="18">
        <v>47</v>
      </c>
      <c r="S384" s="19">
        <v>6886.7404999999999</v>
      </c>
      <c r="T384" s="20" t="s">
        <v>33</v>
      </c>
      <c r="U384" s="21" t="s">
        <v>587</v>
      </c>
      <c r="V384" s="22">
        <v>50</v>
      </c>
      <c r="W384" s="22">
        <v>1</v>
      </c>
      <c r="X384" s="23"/>
    </row>
    <row r="385" spans="1:24" s="1" customFormat="1" ht="35" customHeight="1" x14ac:dyDescent="0.3">
      <c r="A385" s="11" t="s">
        <v>570</v>
      </c>
      <c r="B385" s="11" t="s">
        <v>588</v>
      </c>
      <c r="C385" s="12" t="s">
        <v>589</v>
      </c>
      <c r="D385" s="57"/>
      <c r="E385" s="39" t="str">
        <f>HYPERLINK("https://www.google.ru/search?q=L626RKEX&amp;newwindow=1&amp;tbm=isch","Еще фото")</f>
        <v>Еще фото</v>
      </c>
      <c r="F385" s="14"/>
      <c r="G385" s="11" t="s">
        <v>56</v>
      </c>
      <c r="H385" s="11" t="s">
        <v>27</v>
      </c>
      <c r="I385" s="15" t="s">
        <v>56</v>
      </c>
      <c r="J385" s="15" t="s">
        <v>28</v>
      </c>
      <c r="K385" s="16" t="s">
        <v>62</v>
      </c>
      <c r="L385" s="55" t="s">
        <v>590</v>
      </c>
      <c r="M385" s="15"/>
      <c r="N385" s="15" t="s">
        <v>37</v>
      </c>
      <c r="O385" s="15"/>
      <c r="P385" s="16" t="s">
        <v>591</v>
      </c>
      <c r="Q385" s="17">
        <v>6799</v>
      </c>
      <c r="R385" s="18">
        <v>83.56</v>
      </c>
      <c r="S385" s="19">
        <v>1285.4354999999998</v>
      </c>
      <c r="T385" s="20" t="s">
        <v>33</v>
      </c>
      <c r="U385" s="21" t="s">
        <v>592</v>
      </c>
      <c r="V385" s="22">
        <v>40</v>
      </c>
      <c r="W385" s="22">
        <v>3</v>
      </c>
      <c r="X385" s="23"/>
    </row>
    <row r="386" spans="1:24" s="1" customFormat="1" ht="35" customHeight="1" x14ac:dyDescent="0.3">
      <c r="A386" s="24" t="s">
        <v>570</v>
      </c>
      <c r="B386" s="24" t="s">
        <v>588</v>
      </c>
      <c r="C386" s="12" t="s">
        <v>589</v>
      </c>
      <c r="D386" s="58"/>
      <c r="E386" s="39" t="str">
        <f>HYPERLINK("https://www.google.ru/search?q=L626RKEX&amp;newwindow=1&amp;tbm=isch","Еще фото")</f>
        <v>Еще фото</v>
      </c>
      <c r="F386" s="14"/>
      <c r="G386" s="24" t="s">
        <v>56</v>
      </c>
      <c r="H386" s="24" t="s">
        <v>27</v>
      </c>
      <c r="I386" s="24" t="s">
        <v>56</v>
      </c>
      <c r="J386" s="15" t="s">
        <v>28</v>
      </c>
      <c r="K386" s="16" t="s">
        <v>62</v>
      </c>
      <c r="L386" s="60"/>
      <c r="M386" s="15"/>
      <c r="N386" s="15" t="s">
        <v>37</v>
      </c>
      <c r="O386" s="15"/>
      <c r="P386" s="16" t="s">
        <v>591</v>
      </c>
      <c r="Q386" s="17">
        <v>6799</v>
      </c>
      <c r="R386" s="18">
        <v>83.56</v>
      </c>
      <c r="S386" s="19">
        <v>1285.4354999999998</v>
      </c>
      <c r="T386" s="20" t="s">
        <v>33</v>
      </c>
      <c r="U386" s="21" t="s">
        <v>583</v>
      </c>
      <c r="V386" s="22">
        <v>42</v>
      </c>
      <c r="W386" s="22">
        <v>14</v>
      </c>
      <c r="X386" s="23"/>
    </row>
    <row r="387" spans="1:24" s="1" customFormat="1" ht="37.049999999999997" customHeight="1" x14ac:dyDescent="0.3">
      <c r="A387" s="24" t="s">
        <v>570</v>
      </c>
      <c r="B387" s="24" t="s">
        <v>588</v>
      </c>
      <c r="C387" s="12" t="s">
        <v>589</v>
      </c>
      <c r="D387" s="59"/>
      <c r="E387" s="39" t="str">
        <f>HYPERLINK("https://www.google.ru/search?q=L626RKEX&amp;newwindow=1&amp;tbm=isch","Еще фото")</f>
        <v>Еще фото</v>
      </c>
      <c r="F387" s="14"/>
      <c r="G387" s="24" t="s">
        <v>56</v>
      </c>
      <c r="H387" s="24" t="s">
        <v>27</v>
      </c>
      <c r="I387" s="24" t="s">
        <v>56</v>
      </c>
      <c r="J387" s="15" t="s">
        <v>28</v>
      </c>
      <c r="K387" s="16" t="s">
        <v>62</v>
      </c>
      <c r="L387" s="56"/>
      <c r="M387" s="15"/>
      <c r="N387" s="15" t="s">
        <v>37</v>
      </c>
      <c r="O387" s="15"/>
      <c r="P387" s="16" t="s">
        <v>591</v>
      </c>
      <c r="Q387" s="17">
        <v>6799</v>
      </c>
      <c r="R387" s="18">
        <v>83.56</v>
      </c>
      <c r="S387" s="19">
        <v>1285.4354999999998</v>
      </c>
      <c r="T387" s="20" t="s">
        <v>33</v>
      </c>
      <c r="U387" s="21" t="s">
        <v>584</v>
      </c>
      <c r="V387" s="25" t="s">
        <v>71</v>
      </c>
      <c r="W387" s="22">
        <v>14</v>
      </c>
      <c r="X387" s="23"/>
    </row>
    <row r="388" spans="1:24" s="1" customFormat="1" ht="108" customHeight="1" x14ac:dyDescent="0.3">
      <c r="A388" s="11" t="s">
        <v>570</v>
      </c>
      <c r="B388" s="11" t="s">
        <v>593</v>
      </c>
      <c r="C388" s="12" t="s">
        <v>594</v>
      </c>
      <c r="D388" s="13"/>
      <c r="E388" s="39" t="str">
        <f>HYPERLINK("https://www.google.ru/search?q=L32EDTQQ&amp;newwindow=1&amp;tbm=isch","Еще фото")</f>
        <v>Еще фото</v>
      </c>
      <c r="F388" s="14"/>
      <c r="G388" s="11" t="s">
        <v>56</v>
      </c>
      <c r="H388" s="11" t="s">
        <v>27</v>
      </c>
      <c r="I388" s="15" t="s">
        <v>56</v>
      </c>
      <c r="J388" s="15" t="s">
        <v>28</v>
      </c>
      <c r="K388" s="16" t="s">
        <v>62</v>
      </c>
      <c r="L388" s="15" t="s">
        <v>595</v>
      </c>
      <c r="M388" s="15"/>
      <c r="N388" s="15" t="s">
        <v>37</v>
      </c>
      <c r="O388" s="15"/>
      <c r="P388" s="16" t="s">
        <v>108</v>
      </c>
      <c r="Q388" s="17">
        <v>6899</v>
      </c>
      <c r="R388" s="18">
        <v>76.989999999999995</v>
      </c>
      <c r="S388" s="19">
        <v>1825.9354999999998</v>
      </c>
      <c r="T388" s="20" t="s">
        <v>33</v>
      </c>
      <c r="U388" s="21" t="s">
        <v>596</v>
      </c>
      <c r="V388" s="22">
        <v>40</v>
      </c>
      <c r="W388" s="22">
        <v>2</v>
      </c>
      <c r="X388" s="23"/>
    </row>
    <row r="389" spans="1:24" s="1" customFormat="1" ht="11" customHeight="1" x14ac:dyDescent="0.3">
      <c r="A389" s="11" t="s">
        <v>570</v>
      </c>
      <c r="B389" s="11" t="s">
        <v>597</v>
      </c>
      <c r="C389" s="12" t="s">
        <v>598</v>
      </c>
      <c r="D389" s="57"/>
      <c r="E389" s="39" t="str">
        <f t="shared" ref="E389:E397" si="7">HYPERLINK("https://www.google.ru/search?q=112351160&amp;newwindow=1&amp;tbm=isch","Еще фото")</f>
        <v>Еще фото</v>
      </c>
      <c r="F389" s="14"/>
      <c r="G389" s="11" t="s">
        <v>56</v>
      </c>
      <c r="H389" s="11" t="s">
        <v>27</v>
      </c>
      <c r="I389" s="15" t="s">
        <v>56</v>
      </c>
      <c r="J389" s="15" t="s">
        <v>28</v>
      </c>
      <c r="K389" s="16" t="s">
        <v>62</v>
      </c>
      <c r="L389" s="55" t="s">
        <v>599</v>
      </c>
      <c r="M389" s="15"/>
      <c r="N389" s="15" t="s">
        <v>37</v>
      </c>
      <c r="O389" s="15"/>
      <c r="P389" s="16" t="s">
        <v>42</v>
      </c>
      <c r="Q389" s="17">
        <v>11599</v>
      </c>
      <c r="R389" s="18">
        <v>50.7</v>
      </c>
      <c r="S389" s="19">
        <v>6575.4354999999996</v>
      </c>
      <c r="T389" s="20" t="s">
        <v>33</v>
      </c>
      <c r="U389" s="21" t="s">
        <v>592</v>
      </c>
      <c r="V389" s="22">
        <v>40</v>
      </c>
      <c r="W389" s="22">
        <v>2</v>
      </c>
      <c r="X389" s="23"/>
    </row>
    <row r="390" spans="1:24" s="1" customFormat="1" ht="11" customHeight="1" x14ac:dyDescent="0.3">
      <c r="A390" s="24" t="s">
        <v>570</v>
      </c>
      <c r="B390" s="24" t="s">
        <v>597</v>
      </c>
      <c r="C390" s="12" t="s">
        <v>598</v>
      </c>
      <c r="D390" s="58"/>
      <c r="E390" s="39" t="str">
        <f t="shared" si="7"/>
        <v>Еще фото</v>
      </c>
      <c r="F390" s="14"/>
      <c r="G390" s="24" t="s">
        <v>56</v>
      </c>
      <c r="H390" s="24" t="s">
        <v>27</v>
      </c>
      <c r="I390" s="24" t="s">
        <v>56</v>
      </c>
      <c r="J390" s="15" t="s">
        <v>28</v>
      </c>
      <c r="K390" s="16" t="s">
        <v>62</v>
      </c>
      <c r="L390" s="60"/>
      <c r="M390" s="15"/>
      <c r="N390" s="15" t="s">
        <v>37</v>
      </c>
      <c r="O390" s="15"/>
      <c r="P390" s="16" t="s">
        <v>42</v>
      </c>
      <c r="Q390" s="17">
        <v>11599</v>
      </c>
      <c r="R390" s="18">
        <v>50.7</v>
      </c>
      <c r="S390" s="19">
        <v>6575.4354999999996</v>
      </c>
      <c r="T390" s="20" t="s">
        <v>33</v>
      </c>
      <c r="U390" s="21" t="s">
        <v>596</v>
      </c>
      <c r="V390" s="22">
        <v>40</v>
      </c>
      <c r="W390" s="22">
        <v>5</v>
      </c>
      <c r="X390" s="23"/>
    </row>
    <row r="391" spans="1:24" s="1" customFormat="1" ht="11" customHeight="1" x14ac:dyDescent="0.3">
      <c r="A391" s="24" t="s">
        <v>570</v>
      </c>
      <c r="B391" s="24" t="s">
        <v>597</v>
      </c>
      <c r="C391" s="12" t="s">
        <v>598</v>
      </c>
      <c r="D391" s="58"/>
      <c r="E391" s="39" t="str">
        <f t="shared" si="7"/>
        <v>Еще фото</v>
      </c>
      <c r="F391" s="14"/>
      <c r="G391" s="24" t="s">
        <v>56</v>
      </c>
      <c r="H391" s="24" t="s">
        <v>27</v>
      </c>
      <c r="I391" s="24" t="s">
        <v>56</v>
      </c>
      <c r="J391" s="15" t="s">
        <v>28</v>
      </c>
      <c r="K391" s="16" t="s">
        <v>62</v>
      </c>
      <c r="L391" s="60"/>
      <c r="M391" s="15"/>
      <c r="N391" s="15" t="s">
        <v>37</v>
      </c>
      <c r="O391" s="15"/>
      <c r="P391" s="16" t="s">
        <v>42</v>
      </c>
      <c r="Q391" s="17">
        <v>11599</v>
      </c>
      <c r="R391" s="18">
        <v>50.7</v>
      </c>
      <c r="S391" s="19">
        <v>6575.4354999999996</v>
      </c>
      <c r="T391" s="20" t="s">
        <v>33</v>
      </c>
      <c r="U391" s="21" t="s">
        <v>600</v>
      </c>
      <c r="V391" s="22">
        <v>42</v>
      </c>
      <c r="W391" s="22">
        <v>4</v>
      </c>
      <c r="X391" s="23"/>
    </row>
    <row r="392" spans="1:24" s="1" customFormat="1" ht="11" customHeight="1" x14ac:dyDescent="0.3">
      <c r="A392" s="24" t="s">
        <v>570</v>
      </c>
      <c r="B392" s="24" t="s">
        <v>597</v>
      </c>
      <c r="C392" s="12" t="s">
        <v>598</v>
      </c>
      <c r="D392" s="58"/>
      <c r="E392" s="39" t="str">
        <f t="shared" si="7"/>
        <v>Еще фото</v>
      </c>
      <c r="F392" s="14"/>
      <c r="G392" s="24" t="s">
        <v>56</v>
      </c>
      <c r="H392" s="24" t="s">
        <v>27</v>
      </c>
      <c r="I392" s="24" t="s">
        <v>56</v>
      </c>
      <c r="J392" s="15" t="s">
        <v>28</v>
      </c>
      <c r="K392" s="16" t="s">
        <v>62</v>
      </c>
      <c r="L392" s="60"/>
      <c r="M392" s="15"/>
      <c r="N392" s="15" t="s">
        <v>37</v>
      </c>
      <c r="O392" s="15"/>
      <c r="P392" s="16" t="s">
        <v>42</v>
      </c>
      <c r="Q392" s="17">
        <v>11599</v>
      </c>
      <c r="R392" s="18">
        <v>50.7</v>
      </c>
      <c r="S392" s="19">
        <v>6575.4354999999996</v>
      </c>
      <c r="T392" s="20" t="s">
        <v>33</v>
      </c>
      <c r="U392" s="21" t="s">
        <v>601</v>
      </c>
      <c r="V392" s="22">
        <v>42</v>
      </c>
      <c r="W392" s="22">
        <v>6</v>
      </c>
      <c r="X392" s="23"/>
    </row>
    <row r="393" spans="1:24" s="1" customFormat="1" ht="11" customHeight="1" x14ac:dyDescent="0.3">
      <c r="A393" s="24" t="s">
        <v>570</v>
      </c>
      <c r="B393" s="24" t="s">
        <v>597</v>
      </c>
      <c r="C393" s="12" t="s">
        <v>598</v>
      </c>
      <c r="D393" s="58"/>
      <c r="E393" s="39" t="str">
        <f t="shared" si="7"/>
        <v>Еще фото</v>
      </c>
      <c r="F393" s="14"/>
      <c r="G393" s="24" t="s">
        <v>56</v>
      </c>
      <c r="H393" s="24" t="s">
        <v>27</v>
      </c>
      <c r="I393" s="24" t="s">
        <v>56</v>
      </c>
      <c r="J393" s="15" t="s">
        <v>28</v>
      </c>
      <c r="K393" s="16" t="s">
        <v>62</v>
      </c>
      <c r="L393" s="60"/>
      <c r="M393" s="15"/>
      <c r="N393" s="15" t="s">
        <v>37</v>
      </c>
      <c r="O393" s="15"/>
      <c r="P393" s="16" t="s">
        <v>42</v>
      </c>
      <c r="Q393" s="17">
        <v>11599</v>
      </c>
      <c r="R393" s="18">
        <v>50.7</v>
      </c>
      <c r="S393" s="19">
        <v>6575.4354999999996</v>
      </c>
      <c r="T393" s="20" t="s">
        <v>33</v>
      </c>
      <c r="U393" s="21" t="s">
        <v>584</v>
      </c>
      <c r="V393" s="25" t="s">
        <v>71</v>
      </c>
      <c r="W393" s="22">
        <v>1</v>
      </c>
      <c r="X393" s="23"/>
    </row>
    <row r="394" spans="1:24" s="1" customFormat="1" ht="11" customHeight="1" x14ac:dyDescent="0.3">
      <c r="A394" s="24" t="s">
        <v>570</v>
      </c>
      <c r="B394" s="24" t="s">
        <v>597</v>
      </c>
      <c r="C394" s="12" t="s">
        <v>598</v>
      </c>
      <c r="D394" s="58"/>
      <c r="E394" s="39" t="str">
        <f t="shared" si="7"/>
        <v>Еще фото</v>
      </c>
      <c r="F394" s="14"/>
      <c r="G394" s="24" t="s">
        <v>56</v>
      </c>
      <c r="H394" s="24" t="s">
        <v>27</v>
      </c>
      <c r="I394" s="24" t="s">
        <v>56</v>
      </c>
      <c r="J394" s="15" t="s">
        <v>28</v>
      </c>
      <c r="K394" s="16" t="s">
        <v>62</v>
      </c>
      <c r="L394" s="60"/>
      <c r="M394" s="15"/>
      <c r="N394" s="15" t="s">
        <v>37</v>
      </c>
      <c r="O394" s="15"/>
      <c r="P394" s="16" t="s">
        <v>42</v>
      </c>
      <c r="Q394" s="17">
        <v>11599</v>
      </c>
      <c r="R394" s="18">
        <v>50.7</v>
      </c>
      <c r="S394" s="19">
        <v>6575.4354999999996</v>
      </c>
      <c r="T394" s="20" t="s">
        <v>33</v>
      </c>
      <c r="U394" s="21" t="s">
        <v>602</v>
      </c>
      <c r="V394" s="25" t="s">
        <v>71</v>
      </c>
      <c r="W394" s="22">
        <v>6</v>
      </c>
      <c r="X394" s="23"/>
    </row>
    <row r="395" spans="1:24" s="1" customFormat="1" ht="11" customHeight="1" x14ac:dyDescent="0.3">
      <c r="A395" s="24" t="s">
        <v>570</v>
      </c>
      <c r="B395" s="24" t="s">
        <v>597</v>
      </c>
      <c r="C395" s="12" t="s">
        <v>598</v>
      </c>
      <c r="D395" s="58"/>
      <c r="E395" s="39" t="str">
        <f t="shared" si="7"/>
        <v>Еще фото</v>
      </c>
      <c r="F395" s="14"/>
      <c r="G395" s="24" t="s">
        <v>56</v>
      </c>
      <c r="H395" s="24" t="s">
        <v>27</v>
      </c>
      <c r="I395" s="24" t="s">
        <v>56</v>
      </c>
      <c r="J395" s="15" t="s">
        <v>28</v>
      </c>
      <c r="K395" s="16" t="s">
        <v>62</v>
      </c>
      <c r="L395" s="60"/>
      <c r="M395" s="15"/>
      <c r="N395" s="15" t="s">
        <v>37</v>
      </c>
      <c r="O395" s="15"/>
      <c r="P395" s="16" t="s">
        <v>42</v>
      </c>
      <c r="Q395" s="17">
        <v>11599</v>
      </c>
      <c r="R395" s="18">
        <v>50.7</v>
      </c>
      <c r="S395" s="19">
        <v>6575.4354999999996</v>
      </c>
      <c r="T395" s="20" t="s">
        <v>33</v>
      </c>
      <c r="U395" s="21" t="s">
        <v>603</v>
      </c>
      <c r="V395" s="25" t="s">
        <v>71</v>
      </c>
      <c r="W395" s="22">
        <v>3</v>
      </c>
      <c r="X395" s="23"/>
    </row>
    <row r="396" spans="1:24" s="1" customFormat="1" ht="11" customHeight="1" x14ac:dyDescent="0.3">
      <c r="A396" s="24" t="s">
        <v>570</v>
      </c>
      <c r="B396" s="24" t="s">
        <v>597</v>
      </c>
      <c r="C396" s="12" t="s">
        <v>598</v>
      </c>
      <c r="D396" s="58"/>
      <c r="E396" s="39" t="str">
        <f t="shared" si="7"/>
        <v>Еще фото</v>
      </c>
      <c r="F396" s="14"/>
      <c r="G396" s="24" t="s">
        <v>56</v>
      </c>
      <c r="H396" s="24" t="s">
        <v>27</v>
      </c>
      <c r="I396" s="24" t="s">
        <v>56</v>
      </c>
      <c r="J396" s="15" t="s">
        <v>28</v>
      </c>
      <c r="K396" s="16" t="s">
        <v>62</v>
      </c>
      <c r="L396" s="60"/>
      <c r="M396" s="15"/>
      <c r="N396" s="15" t="s">
        <v>37</v>
      </c>
      <c r="O396" s="15"/>
      <c r="P396" s="16" t="s">
        <v>42</v>
      </c>
      <c r="Q396" s="17">
        <v>11599</v>
      </c>
      <c r="R396" s="18">
        <v>50.7</v>
      </c>
      <c r="S396" s="19">
        <v>6575.4354999999996</v>
      </c>
      <c r="T396" s="20" t="s">
        <v>33</v>
      </c>
      <c r="U396" s="21" t="s">
        <v>604</v>
      </c>
      <c r="V396" s="22">
        <v>46</v>
      </c>
      <c r="W396" s="22">
        <v>4</v>
      </c>
      <c r="X396" s="23"/>
    </row>
    <row r="397" spans="1:24" s="1" customFormat="1" ht="11" customHeight="1" x14ac:dyDescent="0.3">
      <c r="A397" s="24" t="s">
        <v>570</v>
      </c>
      <c r="B397" s="24" t="s">
        <v>597</v>
      </c>
      <c r="C397" s="12" t="s">
        <v>598</v>
      </c>
      <c r="D397" s="59"/>
      <c r="E397" s="39" t="str">
        <f t="shared" si="7"/>
        <v>Еще фото</v>
      </c>
      <c r="F397" s="14"/>
      <c r="G397" s="24" t="s">
        <v>56</v>
      </c>
      <c r="H397" s="24" t="s">
        <v>27</v>
      </c>
      <c r="I397" s="24" t="s">
        <v>56</v>
      </c>
      <c r="J397" s="15" t="s">
        <v>28</v>
      </c>
      <c r="K397" s="16" t="s">
        <v>62</v>
      </c>
      <c r="L397" s="56"/>
      <c r="M397" s="15"/>
      <c r="N397" s="15" t="s">
        <v>37</v>
      </c>
      <c r="O397" s="15"/>
      <c r="P397" s="16" t="s">
        <v>42</v>
      </c>
      <c r="Q397" s="17">
        <v>11599</v>
      </c>
      <c r="R397" s="18">
        <v>50.7</v>
      </c>
      <c r="S397" s="19">
        <v>6575.4354999999996</v>
      </c>
      <c r="T397" s="20" t="s">
        <v>33</v>
      </c>
      <c r="U397" s="21" t="s">
        <v>605</v>
      </c>
      <c r="V397" s="25" t="s">
        <v>130</v>
      </c>
      <c r="W397" s="22">
        <v>1</v>
      </c>
      <c r="X397" s="23"/>
    </row>
    <row r="398" spans="1:24" s="1" customFormat="1" ht="108" customHeight="1" x14ac:dyDescent="0.3">
      <c r="A398" s="11" t="s">
        <v>570</v>
      </c>
      <c r="B398" s="11" t="s">
        <v>606</v>
      </c>
      <c r="C398" s="12" t="s">
        <v>607</v>
      </c>
      <c r="D398" s="13"/>
      <c r="E398" s="39" t="str">
        <f>HYPERLINK("https://www.google.ru/search?q=112370529&amp;newwindow=1&amp;tbm=isch","Еще фото")</f>
        <v>Еще фото</v>
      </c>
      <c r="F398" s="14"/>
      <c r="G398" s="11" t="s">
        <v>56</v>
      </c>
      <c r="H398" s="11" t="s">
        <v>27</v>
      </c>
      <c r="I398" s="15" t="s">
        <v>56</v>
      </c>
      <c r="J398" s="15" t="s">
        <v>28</v>
      </c>
      <c r="K398" s="16" t="s">
        <v>29</v>
      </c>
      <c r="L398" s="15" t="s">
        <v>608</v>
      </c>
      <c r="M398" s="15"/>
      <c r="N398" s="15" t="s">
        <v>37</v>
      </c>
      <c r="O398" s="15"/>
      <c r="P398" s="16" t="s">
        <v>50</v>
      </c>
      <c r="Q398" s="17">
        <v>28099</v>
      </c>
      <c r="R398" s="18">
        <v>50</v>
      </c>
      <c r="S398" s="19">
        <v>16156.924999999999</v>
      </c>
      <c r="T398" s="20" t="s">
        <v>33</v>
      </c>
      <c r="U398" s="21" t="s">
        <v>38</v>
      </c>
      <c r="V398" s="22">
        <v>48</v>
      </c>
      <c r="W398" s="22">
        <v>1</v>
      </c>
      <c r="X398" s="23"/>
    </row>
    <row r="399" spans="1:24" s="1" customFormat="1" ht="11" customHeight="1" x14ac:dyDescent="0.3">
      <c r="A399" s="11" t="s">
        <v>570</v>
      </c>
      <c r="B399" s="11" t="s">
        <v>609</v>
      </c>
      <c r="C399" s="12" t="s">
        <v>610</v>
      </c>
      <c r="D399" s="57"/>
      <c r="E399" s="39" t="str">
        <f t="shared" ref="E399:E408" si="8">HYPERLINK("https://www.google.ru/search?q=112370840&amp;newwindow=1&amp;tbm=isch","Еще фото")</f>
        <v>Еще фото</v>
      </c>
      <c r="F399" s="14"/>
      <c r="G399" s="11" t="s">
        <v>56</v>
      </c>
      <c r="H399" s="11" t="s">
        <v>27</v>
      </c>
      <c r="I399" s="15" t="s">
        <v>56</v>
      </c>
      <c r="J399" s="15" t="s">
        <v>28</v>
      </c>
      <c r="K399" s="16" t="s">
        <v>62</v>
      </c>
      <c r="L399" s="55" t="s">
        <v>611</v>
      </c>
      <c r="M399" s="15"/>
      <c r="N399" s="15" t="s">
        <v>373</v>
      </c>
      <c r="O399" s="15"/>
      <c r="P399" s="16" t="s">
        <v>612</v>
      </c>
      <c r="Q399" s="17">
        <v>11299</v>
      </c>
      <c r="R399" s="18">
        <v>50</v>
      </c>
      <c r="S399" s="19">
        <v>6496.9249999999993</v>
      </c>
      <c r="T399" s="20" t="s">
        <v>33</v>
      </c>
      <c r="U399" s="21" t="s">
        <v>592</v>
      </c>
      <c r="V399" s="22">
        <v>40</v>
      </c>
      <c r="W399" s="22">
        <v>1</v>
      </c>
      <c r="X399" s="23"/>
    </row>
    <row r="400" spans="1:24" s="1" customFormat="1" ht="11" customHeight="1" x14ac:dyDescent="0.3">
      <c r="A400" s="24" t="s">
        <v>570</v>
      </c>
      <c r="B400" s="24" t="s">
        <v>609</v>
      </c>
      <c r="C400" s="12" t="s">
        <v>610</v>
      </c>
      <c r="D400" s="58"/>
      <c r="E400" s="39" t="str">
        <f t="shared" si="8"/>
        <v>Еще фото</v>
      </c>
      <c r="F400" s="14"/>
      <c r="G400" s="24" t="s">
        <v>56</v>
      </c>
      <c r="H400" s="24" t="s">
        <v>27</v>
      </c>
      <c r="I400" s="24" t="s">
        <v>56</v>
      </c>
      <c r="J400" s="15" t="s">
        <v>28</v>
      </c>
      <c r="K400" s="16" t="s">
        <v>62</v>
      </c>
      <c r="L400" s="60"/>
      <c r="M400" s="15"/>
      <c r="N400" s="15" t="s">
        <v>373</v>
      </c>
      <c r="O400" s="15"/>
      <c r="P400" s="16" t="s">
        <v>612</v>
      </c>
      <c r="Q400" s="17">
        <v>11299</v>
      </c>
      <c r="R400" s="18">
        <v>50</v>
      </c>
      <c r="S400" s="19">
        <v>6496.9249999999993</v>
      </c>
      <c r="T400" s="20" t="s">
        <v>33</v>
      </c>
      <c r="U400" s="21" t="s">
        <v>583</v>
      </c>
      <c r="V400" s="22">
        <v>42</v>
      </c>
      <c r="W400" s="22">
        <v>1</v>
      </c>
      <c r="X400" s="23"/>
    </row>
    <row r="401" spans="1:24" s="1" customFormat="1" ht="11" customHeight="1" x14ac:dyDescent="0.3">
      <c r="A401" s="24" t="s">
        <v>570</v>
      </c>
      <c r="B401" s="24" t="s">
        <v>609</v>
      </c>
      <c r="C401" s="12" t="s">
        <v>610</v>
      </c>
      <c r="D401" s="58"/>
      <c r="E401" s="39" t="str">
        <f t="shared" si="8"/>
        <v>Еще фото</v>
      </c>
      <c r="F401" s="14"/>
      <c r="G401" s="24" t="s">
        <v>56</v>
      </c>
      <c r="H401" s="24" t="s">
        <v>27</v>
      </c>
      <c r="I401" s="24" t="s">
        <v>56</v>
      </c>
      <c r="J401" s="15" t="s">
        <v>28</v>
      </c>
      <c r="K401" s="16" t="s">
        <v>62</v>
      </c>
      <c r="L401" s="60"/>
      <c r="M401" s="15"/>
      <c r="N401" s="15" t="s">
        <v>373</v>
      </c>
      <c r="O401" s="15"/>
      <c r="P401" s="16" t="s">
        <v>612</v>
      </c>
      <c r="Q401" s="17">
        <v>11299</v>
      </c>
      <c r="R401" s="18">
        <v>50</v>
      </c>
      <c r="S401" s="19">
        <v>6496.9249999999993</v>
      </c>
      <c r="T401" s="20" t="s">
        <v>33</v>
      </c>
      <c r="U401" s="21" t="s">
        <v>600</v>
      </c>
      <c r="V401" s="22">
        <v>42</v>
      </c>
      <c r="W401" s="22">
        <v>1</v>
      </c>
      <c r="X401" s="23"/>
    </row>
    <row r="402" spans="1:24" s="1" customFormat="1" ht="11" customHeight="1" x14ac:dyDescent="0.3">
      <c r="A402" s="24" t="s">
        <v>570</v>
      </c>
      <c r="B402" s="24" t="s">
        <v>609</v>
      </c>
      <c r="C402" s="12" t="s">
        <v>610</v>
      </c>
      <c r="D402" s="58"/>
      <c r="E402" s="39" t="str">
        <f t="shared" si="8"/>
        <v>Еще фото</v>
      </c>
      <c r="F402" s="14"/>
      <c r="G402" s="24" t="s">
        <v>56</v>
      </c>
      <c r="H402" s="24" t="s">
        <v>27</v>
      </c>
      <c r="I402" s="24" t="s">
        <v>56</v>
      </c>
      <c r="J402" s="15" t="s">
        <v>28</v>
      </c>
      <c r="K402" s="16" t="s">
        <v>62</v>
      </c>
      <c r="L402" s="60"/>
      <c r="M402" s="15"/>
      <c r="N402" s="15" t="s">
        <v>373</v>
      </c>
      <c r="O402" s="15"/>
      <c r="P402" s="16" t="s">
        <v>612</v>
      </c>
      <c r="Q402" s="17">
        <v>11299</v>
      </c>
      <c r="R402" s="18">
        <v>50</v>
      </c>
      <c r="S402" s="19">
        <v>6496.9249999999993</v>
      </c>
      <c r="T402" s="20" t="s">
        <v>33</v>
      </c>
      <c r="U402" s="21" t="s">
        <v>584</v>
      </c>
      <c r="V402" s="25" t="s">
        <v>71</v>
      </c>
      <c r="W402" s="22">
        <v>1</v>
      </c>
      <c r="X402" s="23"/>
    </row>
    <row r="403" spans="1:24" s="1" customFormat="1" ht="11" customHeight="1" x14ac:dyDescent="0.3">
      <c r="A403" s="24" t="s">
        <v>570</v>
      </c>
      <c r="B403" s="24" t="s">
        <v>609</v>
      </c>
      <c r="C403" s="12" t="s">
        <v>610</v>
      </c>
      <c r="D403" s="58"/>
      <c r="E403" s="39" t="str">
        <f t="shared" si="8"/>
        <v>Еще фото</v>
      </c>
      <c r="F403" s="14"/>
      <c r="G403" s="24" t="s">
        <v>56</v>
      </c>
      <c r="H403" s="24" t="s">
        <v>27</v>
      </c>
      <c r="I403" s="24" t="s">
        <v>56</v>
      </c>
      <c r="J403" s="15" t="s">
        <v>28</v>
      </c>
      <c r="K403" s="16" t="s">
        <v>62</v>
      </c>
      <c r="L403" s="60"/>
      <c r="M403" s="15"/>
      <c r="N403" s="15" t="s">
        <v>373</v>
      </c>
      <c r="O403" s="15"/>
      <c r="P403" s="16" t="s">
        <v>612</v>
      </c>
      <c r="Q403" s="17">
        <v>11299</v>
      </c>
      <c r="R403" s="18">
        <v>50</v>
      </c>
      <c r="S403" s="19">
        <v>6496.9249999999993</v>
      </c>
      <c r="T403" s="20" t="s">
        <v>33</v>
      </c>
      <c r="U403" s="21" t="s">
        <v>602</v>
      </c>
      <c r="V403" s="25" t="s">
        <v>71</v>
      </c>
      <c r="W403" s="22">
        <v>1</v>
      </c>
      <c r="X403" s="23"/>
    </row>
    <row r="404" spans="1:24" s="1" customFormat="1" ht="11" customHeight="1" x14ac:dyDescent="0.3">
      <c r="A404" s="24" t="s">
        <v>570</v>
      </c>
      <c r="B404" s="24" t="s">
        <v>609</v>
      </c>
      <c r="C404" s="12" t="s">
        <v>610</v>
      </c>
      <c r="D404" s="58"/>
      <c r="E404" s="39" t="str">
        <f t="shared" si="8"/>
        <v>Еще фото</v>
      </c>
      <c r="F404" s="14"/>
      <c r="G404" s="24" t="s">
        <v>56</v>
      </c>
      <c r="H404" s="24" t="s">
        <v>27</v>
      </c>
      <c r="I404" s="24" t="s">
        <v>56</v>
      </c>
      <c r="J404" s="15" t="s">
        <v>28</v>
      </c>
      <c r="K404" s="16" t="s">
        <v>62</v>
      </c>
      <c r="L404" s="60"/>
      <c r="M404" s="15"/>
      <c r="N404" s="15" t="s">
        <v>373</v>
      </c>
      <c r="O404" s="15"/>
      <c r="P404" s="16" t="s">
        <v>612</v>
      </c>
      <c r="Q404" s="17">
        <v>11299</v>
      </c>
      <c r="R404" s="18">
        <v>50</v>
      </c>
      <c r="S404" s="19">
        <v>6496.9249999999993</v>
      </c>
      <c r="T404" s="20" t="s">
        <v>33</v>
      </c>
      <c r="U404" s="21" t="s">
        <v>586</v>
      </c>
      <c r="V404" s="22">
        <v>44</v>
      </c>
      <c r="W404" s="22">
        <v>1</v>
      </c>
      <c r="X404" s="23"/>
    </row>
    <row r="405" spans="1:24" s="1" customFormat="1" ht="11" customHeight="1" x14ac:dyDescent="0.3">
      <c r="A405" s="24" t="s">
        <v>570</v>
      </c>
      <c r="B405" s="24" t="s">
        <v>609</v>
      </c>
      <c r="C405" s="12" t="s">
        <v>610</v>
      </c>
      <c r="D405" s="58"/>
      <c r="E405" s="39" t="str">
        <f t="shared" si="8"/>
        <v>Еще фото</v>
      </c>
      <c r="F405" s="14"/>
      <c r="G405" s="24" t="s">
        <v>56</v>
      </c>
      <c r="H405" s="24" t="s">
        <v>27</v>
      </c>
      <c r="I405" s="24" t="s">
        <v>56</v>
      </c>
      <c r="J405" s="15" t="s">
        <v>28</v>
      </c>
      <c r="K405" s="16" t="s">
        <v>62</v>
      </c>
      <c r="L405" s="60"/>
      <c r="M405" s="15"/>
      <c r="N405" s="15" t="s">
        <v>373</v>
      </c>
      <c r="O405" s="15"/>
      <c r="P405" s="16" t="s">
        <v>612</v>
      </c>
      <c r="Q405" s="17">
        <v>11299</v>
      </c>
      <c r="R405" s="18">
        <v>50</v>
      </c>
      <c r="S405" s="19">
        <v>6496.9249999999993</v>
      </c>
      <c r="T405" s="20" t="s">
        <v>33</v>
      </c>
      <c r="U405" s="21" t="s">
        <v>613</v>
      </c>
      <c r="V405" s="22">
        <v>44</v>
      </c>
      <c r="W405" s="22">
        <v>1</v>
      </c>
      <c r="X405" s="23"/>
    </row>
    <row r="406" spans="1:24" s="1" customFormat="1" ht="11" customHeight="1" x14ac:dyDescent="0.3">
      <c r="A406" s="24" t="s">
        <v>570</v>
      </c>
      <c r="B406" s="24" t="s">
        <v>609</v>
      </c>
      <c r="C406" s="12" t="s">
        <v>610</v>
      </c>
      <c r="D406" s="58"/>
      <c r="E406" s="39" t="str">
        <f t="shared" si="8"/>
        <v>Еще фото</v>
      </c>
      <c r="F406" s="14"/>
      <c r="G406" s="24" t="s">
        <v>56</v>
      </c>
      <c r="H406" s="24" t="s">
        <v>27</v>
      </c>
      <c r="I406" s="24" t="s">
        <v>56</v>
      </c>
      <c r="J406" s="15" t="s">
        <v>28</v>
      </c>
      <c r="K406" s="16" t="s">
        <v>62</v>
      </c>
      <c r="L406" s="60"/>
      <c r="M406" s="15"/>
      <c r="N406" s="15" t="s">
        <v>373</v>
      </c>
      <c r="O406" s="15"/>
      <c r="P406" s="16" t="s">
        <v>612</v>
      </c>
      <c r="Q406" s="17">
        <v>11299</v>
      </c>
      <c r="R406" s="18">
        <v>50</v>
      </c>
      <c r="S406" s="19">
        <v>6496.9249999999993</v>
      </c>
      <c r="T406" s="20" t="s">
        <v>33</v>
      </c>
      <c r="U406" s="21" t="s">
        <v>614</v>
      </c>
      <c r="V406" s="25" t="s">
        <v>52</v>
      </c>
      <c r="W406" s="22">
        <v>1</v>
      </c>
      <c r="X406" s="23"/>
    </row>
    <row r="407" spans="1:24" s="1" customFormat="1" ht="11" customHeight="1" x14ac:dyDescent="0.3">
      <c r="A407" s="24" t="s">
        <v>570</v>
      </c>
      <c r="B407" s="24" t="s">
        <v>609</v>
      </c>
      <c r="C407" s="12" t="s">
        <v>610</v>
      </c>
      <c r="D407" s="58"/>
      <c r="E407" s="39" t="str">
        <f t="shared" si="8"/>
        <v>Еще фото</v>
      </c>
      <c r="F407" s="14"/>
      <c r="G407" s="24" t="s">
        <v>56</v>
      </c>
      <c r="H407" s="24" t="s">
        <v>27</v>
      </c>
      <c r="I407" s="24" t="s">
        <v>56</v>
      </c>
      <c r="J407" s="15" t="s">
        <v>28</v>
      </c>
      <c r="K407" s="16" t="s">
        <v>62</v>
      </c>
      <c r="L407" s="60"/>
      <c r="M407" s="15"/>
      <c r="N407" s="15" t="s">
        <v>373</v>
      </c>
      <c r="O407" s="15"/>
      <c r="P407" s="16" t="s">
        <v>612</v>
      </c>
      <c r="Q407" s="17">
        <v>11299</v>
      </c>
      <c r="R407" s="18">
        <v>50</v>
      </c>
      <c r="S407" s="19">
        <v>6496.9249999999993</v>
      </c>
      <c r="T407" s="20" t="s">
        <v>33</v>
      </c>
      <c r="U407" s="21" t="s">
        <v>615</v>
      </c>
      <c r="V407" s="25" t="s">
        <v>52</v>
      </c>
      <c r="W407" s="22">
        <v>1</v>
      </c>
      <c r="X407" s="23"/>
    </row>
    <row r="408" spans="1:24" s="1" customFormat="1" ht="11" customHeight="1" x14ac:dyDescent="0.3">
      <c r="A408" s="15" t="s">
        <v>570</v>
      </c>
      <c r="B408" s="15" t="s">
        <v>609</v>
      </c>
      <c r="C408" s="12" t="s">
        <v>610</v>
      </c>
      <c r="D408" s="59"/>
      <c r="E408" s="39" t="str">
        <f t="shared" si="8"/>
        <v>Еще фото</v>
      </c>
      <c r="F408" s="29"/>
      <c r="G408" s="15" t="s">
        <v>56</v>
      </c>
      <c r="H408" s="15" t="s">
        <v>27</v>
      </c>
      <c r="I408" s="15" t="s">
        <v>56</v>
      </c>
      <c r="J408" s="15" t="s">
        <v>28</v>
      </c>
      <c r="K408" s="15" t="s">
        <v>62</v>
      </c>
      <c r="L408" s="56"/>
      <c r="M408" s="15"/>
      <c r="N408" s="15" t="s">
        <v>373</v>
      </c>
      <c r="O408" s="15"/>
      <c r="P408" s="15" t="s">
        <v>612</v>
      </c>
      <c r="Q408" s="30">
        <v>11299</v>
      </c>
      <c r="R408" s="31">
        <v>50</v>
      </c>
      <c r="S408" s="32">
        <v>6496.9249999999993</v>
      </c>
      <c r="T408" s="20" t="s">
        <v>33</v>
      </c>
      <c r="U408" s="21" t="s">
        <v>616</v>
      </c>
      <c r="V408" s="22">
        <v>46</v>
      </c>
      <c r="W408" s="22">
        <v>1</v>
      </c>
      <c r="X408" s="23"/>
    </row>
    <row r="409" spans="1:24" s="1" customFormat="1" ht="35" customHeight="1" x14ac:dyDescent="0.3">
      <c r="A409" s="11" t="s">
        <v>570</v>
      </c>
      <c r="B409" s="11" t="s">
        <v>617</v>
      </c>
      <c r="C409" s="12" t="s">
        <v>618</v>
      </c>
      <c r="D409" s="57"/>
      <c r="E409" s="39" t="str">
        <f>HYPERLINK("https://www.google.ru/search?q=112376701&amp;newwindow=1&amp;tbm=isch","Еще фото")</f>
        <v>Еще фото</v>
      </c>
      <c r="F409" s="14"/>
      <c r="G409" s="11" t="s">
        <v>56</v>
      </c>
      <c r="H409" s="11" t="s">
        <v>27</v>
      </c>
      <c r="I409" s="15" t="s">
        <v>56</v>
      </c>
      <c r="J409" s="15" t="s">
        <v>28</v>
      </c>
      <c r="K409" s="16" t="s">
        <v>62</v>
      </c>
      <c r="L409" s="55" t="s">
        <v>619</v>
      </c>
      <c r="M409" s="15"/>
      <c r="N409" s="15" t="s">
        <v>37</v>
      </c>
      <c r="O409" s="15"/>
      <c r="P409" s="16" t="s">
        <v>77</v>
      </c>
      <c r="Q409" s="17">
        <v>11299</v>
      </c>
      <c r="R409" s="18">
        <v>50</v>
      </c>
      <c r="S409" s="19">
        <v>6496.9249999999993</v>
      </c>
      <c r="T409" s="20" t="s">
        <v>33</v>
      </c>
      <c r="U409" s="21" t="s">
        <v>592</v>
      </c>
      <c r="V409" s="22">
        <v>40</v>
      </c>
      <c r="W409" s="22">
        <v>1</v>
      </c>
      <c r="X409" s="23"/>
    </row>
    <row r="410" spans="1:24" s="1" customFormat="1" ht="35" customHeight="1" x14ac:dyDescent="0.3">
      <c r="A410" s="24" t="s">
        <v>570</v>
      </c>
      <c r="B410" s="24" t="s">
        <v>617</v>
      </c>
      <c r="C410" s="12" t="s">
        <v>618</v>
      </c>
      <c r="D410" s="58"/>
      <c r="E410" s="39" t="str">
        <f>HYPERLINK("https://www.google.ru/search?q=112376701&amp;newwindow=1&amp;tbm=isch","Еще фото")</f>
        <v>Еще фото</v>
      </c>
      <c r="F410" s="14"/>
      <c r="G410" s="24" t="s">
        <v>56</v>
      </c>
      <c r="H410" s="24" t="s">
        <v>27</v>
      </c>
      <c r="I410" s="24" t="s">
        <v>56</v>
      </c>
      <c r="J410" s="15" t="s">
        <v>28</v>
      </c>
      <c r="K410" s="16" t="s">
        <v>62</v>
      </c>
      <c r="L410" s="60"/>
      <c r="M410" s="15"/>
      <c r="N410" s="15" t="s">
        <v>37</v>
      </c>
      <c r="O410" s="15"/>
      <c r="P410" s="16" t="s">
        <v>77</v>
      </c>
      <c r="Q410" s="17">
        <v>11299</v>
      </c>
      <c r="R410" s="18">
        <v>50</v>
      </c>
      <c r="S410" s="19">
        <v>6496.9249999999993</v>
      </c>
      <c r="T410" s="20" t="s">
        <v>33</v>
      </c>
      <c r="U410" s="21" t="s">
        <v>620</v>
      </c>
      <c r="V410" s="22">
        <v>42</v>
      </c>
      <c r="W410" s="22">
        <v>1</v>
      </c>
      <c r="X410" s="23"/>
    </row>
    <row r="411" spans="1:24" s="1" customFormat="1" ht="37.049999999999997" customHeight="1" x14ac:dyDescent="0.3">
      <c r="A411" s="24" t="s">
        <v>570</v>
      </c>
      <c r="B411" s="24" t="s">
        <v>617</v>
      </c>
      <c r="C411" s="12" t="s">
        <v>618</v>
      </c>
      <c r="D411" s="59"/>
      <c r="E411" s="39" t="str">
        <f>HYPERLINK("https://www.google.ru/search?q=112376701&amp;newwindow=1&amp;tbm=isch","Еще фото")</f>
        <v>Еще фото</v>
      </c>
      <c r="F411" s="14"/>
      <c r="G411" s="24" t="s">
        <v>56</v>
      </c>
      <c r="H411" s="24" t="s">
        <v>27</v>
      </c>
      <c r="I411" s="24" t="s">
        <v>56</v>
      </c>
      <c r="J411" s="15" t="s">
        <v>28</v>
      </c>
      <c r="K411" s="16" t="s">
        <v>62</v>
      </c>
      <c r="L411" s="56"/>
      <c r="M411" s="15"/>
      <c r="N411" s="15" t="s">
        <v>37</v>
      </c>
      <c r="O411" s="15"/>
      <c r="P411" s="16" t="s">
        <v>77</v>
      </c>
      <c r="Q411" s="17">
        <v>11299</v>
      </c>
      <c r="R411" s="18">
        <v>50</v>
      </c>
      <c r="S411" s="19">
        <v>6496.9249999999993</v>
      </c>
      <c r="T411" s="20" t="s">
        <v>33</v>
      </c>
      <c r="U411" s="21" t="s">
        <v>583</v>
      </c>
      <c r="V411" s="22">
        <v>42</v>
      </c>
      <c r="W411" s="22">
        <v>1</v>
      </c>
      <c r="X411" s="23"/>
    </row>
    <row r="412" spans="1:24" s="1" customFormat="1" ht="11" customHeight="1" x14ac:dyDescent="0.3">
      <c r="A412" s="11" t="s">
        <v>570</v>
      </c>
      <c r="B412" s="11" t="s">
        <v>621</v>
      </c>
      <c r="C412" s="12" t="s">
        <v>622</v>
      </c>
      <c r="D412" s="57"/>
      <c r="E412" s="39" t="str">
        <f t="shared" ref="E412:E421" si="9">HYPERLINK("https://www.google.ru/search?q=112376705&amp;newwindow=1&amp;tbm=isch","Еще фото")</f>
        <v>Еще фото</v>
      </c>
      <c r="F412" s="14"/>
      <c r="G412" s="11" t="s">
        <v>56</v>
      </c>
      <c r="H412" s="11" t="s">
        <v>27</v>
      </c>
      <c r="I412" s="15" t="s">
        <v>56</v>
      </c>
      <c r="J412" s="15" t="s">
        <v>28</v>
      </c>
      <c r="K412" s="16" t="s">
        <v>62</v>
      </c>
      <c r="L412" s="55" t="s">
        <v>623</v>
      </c>
      <c r="M412" s="15"/>
      <c r="N412" s="15" t="s">
        <v>37</v>
      </c>
      <c r="O412" s="15"/>
      <c r="P412" s="16" t="s">
        <v>624</v>
      </c>
      <c r="Q412" s="17">
        <v>11299</v>
      </c>
      <c r="R412" s="18">
        <v>50</v>
      </c>
      <c r="S412" s="19">
        <v>6496.9249999999993</v>
      </c>
      <c r="T412" s="20" t="s">
        <v>33</v>
      </c>
      <c r="U412" s="21" t="s">
        <v>583</v>
      </c>
      <c r="V412" s="22">
        <v>42</v>
      </c>
      <c r="W412" s="22">
        <v>2</v>
      </c>
      <c r="X412" s="23"/>
    </row>
    <row r="413" spans="1:24" s="1" customFormat="1" ht="11" customHeight="1" x14ac:dyDescent="0.3">
      <c r="A413" s="24" t="s">
        <v>570</v>
      </c>
      <c r="B413" s="24" t="s">
        <v>621</v>
      </c>
      <c r="C413" s="12" t="s">
        <v>622</v>
      </c>
      <c r="D413" s="58"/>
      <c r="E413" s="39" t="str">
        <f t="shared" si="9"/>
        <v>Еще фото</v>
      </c>
      <c r="F413" s="14"/>
      <c r="G413" s="24" t="s">
        <v>56</v>
      </c>
      <c r="H413" s="24" t="s">
        <v>27</v>
      </c>
      <c r="I413" s="24" t="s">
        <v>56</v>
      </c>
      <c r="J413" s="15" t="s">
        <v>28</v>
      </c>
      <c r="K413" s="16" t="s">
        <v>62</v>
      </c>
      <c r="L413" s="60"/>
      <c r="M413" s="15"/>
      <c r="N413" s="15" t="s">
        <v>37</v>
      </c>
      <c r="O413" s="15"/>
      <c r="P413" s="16" t="s">
        <v>624</v>
      </c>
      <c r="Q413" s="17">
        <v>11299</v>
      </c>
      <c r="R413" s="18">
        <v>50</v>
      </c>
      <c r="S413" s="19">
        <v>6496.9249999999993</v>
      </c>
      <c r="T413" s="20" t="s">
        <v>33</v>
      </c>
      <c r="U413" s="21" t="s">
        <v>584</v>
      </c>
      <c r="V413" s="25" t="s">
        <v>71</v>
      </c>
      <c r="W413" s="22">
        <v>2</v>
      </c>
      <c r="X413" s="23"/>
    </row>
    <row r="414" spans="1:24" s="1" customFormat="1" ht="11" customHeight="1" x14ac:dyDescent="0.3">
      <c r="A414" s="24" t="s">
        <v>570</v>
      </c>
      <c r="B414" s="24" t="s">
        <v>621</v>
      </c>
      <c r="C414" s="12" t="s">
        <v>622</v>
      </c>
      <c r="D414" s="58"/>
      <c r="E414" s="39" t="str">
        <f t="shared" si="9"/>
        <v>Еще фото</v>
      </c>
      <c r="F414" s="14"/>
      <c r="G414" s="24" t="s">
        <v>56</v>
      </c>
      <c r="H414" s="24" t="s">
        <v>27</v>
      </c>
      <c r="I414" s="24" t="s">
        <v>56</v>
      </c>
      <c r="J414" s="15" t="s">
        <v>28</v>
      </c>
      <c r="K414" s="16" t="s">
        <v>62</v>
      </c>
      <c r="L414" s="60"/>
      <c r="M414" s="15"/>
      <c r="N414" s="15" t="s">
        <v>37</v>
      </c>
      <c r="O414" s="15"/>
      <c r="P414" s="16" t="s">
        <v>624</v>
      </c>
      <c r="Q414" s="17">
        <v>11299</v>
      </c>
      <c r="R414" s="18">
        <v>50</v>
      </c>
      <c r="S414" s="19">
        <v>6496.9249999999993</v>
      </c>
      <c r="T414" s="20" t="s">
        <v>33</v>
      </c>
      <c r="U414" s="21" t="s">
        <v>602</v>
      </c>
      <c r="V414" s="25" t="s">
        <v>71</v>
      </c>
      <c r="W414" s="22">
        <v>3</v>
      </c>
      <c r="X414" s="23"/>
    </row>
    <row r="415" spans="1:24" s="1" customFormat="1" ht="11" customHeight="1" x14ac:dyDescent="0.3">
      <c r="A415" s="24" t="s">
        <v>570</v>
      </c>
      <c r="B415" s="24" t="s">
        <v>621</v>
      </c>
      <c r="C415" s="12" t="s">
        <v>622</v>
      </c>
      <c r="D415" s="58"/>
      <c r="E415" s="39" t="str">
        <f t="shared" si="9"/>
        <v>Еще фото</v>
      </c>
      <c r="F415" s="14"/>
      <c r="G415" s="24" t="s">
        <v>56</v>
      </c>
      <c r="H415" s="24" t="s">
        <v>27</v>
      </c>
      <c r="I415" s="24" t="s">
        <v>56</v>
      </c>
      <c r="J415" s="15" t="s">
        <v>28</v>
      </c>
      <c r="K415" s="16" t="s">
        <v>62</v>
      </c>
      <c r="L415" s="60"/>
      <c r="M415" s="15"/>
      <c r="N415" s="15" t="s">
        <v>37</v>
      </c>
      <c r="O415" s="15"/>
      <c r="P415" s="16" t="s">
        <v>624</v>
      </c>
      <c r="Q415" s="17">
        <v>11299</v>
      </c>
      <c r="R415" s="18">
        <v>50</v>
      </c>
      <c r="S415" s="19">
        <v>6496.9249999999993</v>
      </c>
      <c r="T415" s="20" t="s">
        <v>33</v>
      </c>
      <c r="U415" s="21" t="s">
        <v>613</v>
      </c>
      <c r="V415" s="22">
        <v>44</v>
      </c>
      <c r="W415" s="22">
        <v>4</v>
      </c>
      <c r="X415" s="23"/>
    </row>
    <row r="416" spans="1:24" s="1" customFormat="1" ht="11" customHeight="1" x14ac:dyDescent="0.3">
      <c r="A416" s="24" t="s">
        <v>570</v>
      </c>
      <c r="B416" s="24" t="s">
        <v>621</v>
      </c>
      <c r="C416" s="12" t="s">
        <v>622</v>
      </c>
      <c r="D416" s="58"/>
      <c r="E416" s="39" t="str">
        <f t="shared" si="9"/>
        <v>Еще фото</v>
      </c>
      <c r="F416" s="14"/>
      <c r="G416" s="24" t="s">
        <v>56</v>
      </c>
      <c r="H416" s="24" t="s">
        <v>27</v>
      </c>
      <c r="I416" s="24" t="s">
        <v>56</v>
      </c>
      <c r="J416" s="15" t="s">
        <v>28</v>
      </c>
      <c r="K416" s="16" t="s">
        <v>62</v>
      </c>
      <c r="L416" s="60"/>
      <c r="M416" s="15"/>
      <c r="N416" s="15" t="s">
        <v>37</v>
      </c>
      <c r="O416" s="15"/>
      <c r="P416" s="16" t="s">
        <v>624</v>
      </c>
      <c r="Q416" s="17">
        <v>11299</v>
      </c>
      <c r="R416" s="18">
        <v>50</v>
      </c>
      <c r="S416" s="19">
        <v>6496.9249999999993</v>
      </c>
      <c r="T416" s="20" t="s">
        <v>33</v>
      </c>
      <c r="U416" s="21" t="s">
        <v>614</v>
      </c>
      <c r="V416" s="25" t="s">
        <v>52</v>
      </c>
      <c r="W416" s="22">
        <v>2</v>
      </c>
      <c r="X416" s="23"/>
    </row>
    <row r="417" spans="1:24" s="1" customFormat="1" ht="11" customHeight="1" x14ac:dyDescent="0.3">
      <c r="A417" s="24" t="s">
        <v>570</v>
      </c>
      <c r="B417" s="24" t="s">
        <v>621</v>
      </c>
      <c r="C417" s="12" t="s">
        <v>622</v>
      </c>
      <c r="D417" s="58"/>
      <c r="E417" s="39" t="str">
        <f t="shared" si="9"/>
        <v>Еще фото</v>
      </c>
      <c r="F417" s="14"/>
      <c r="G417" s="24" t="s">
        <v>56</v>
      </c>
      <c r="H417" s="24" t="s">
        <v>27</v>
      </c>
      <c r="I417" s="24" t="s">
        <v>56</v>
      </c>
      <c r="J417" s="15" t="s">
        <v>28</v>
      </c>
      <c r="K417" s="16" t="s">
        <v>62</v>
      </c>
      <c r="L417" s="60"/>
      <c r="M417" s="15"/>
      <c r="N417" s="15" t="s">
        <v>37</v>
      </c>
      <c r="O417" s="15"/>
      <c r="P417" s="16" t="s">
        <v>624</v>
      </c>
      <c r="Q417" s="17">
        <v>11299</v>
      </c>
      <c r="R417" s="18">
        <v>50</v>
      </c>
      <c r="S417" s="19">
        <v>6496.9249999999993</v>
      </c>
      <c r="T417" s="20" t="s">
        <v>33</v>
      </c>
      <c r="U417" s="21" t="s">
        <v>615</v>
      </c>
      <c r="V417" s="25" t="s">
        <v>52</v>
      </c>
      <c r="W417" s="22">
        <v>4</v>
      </c>
      <c r="X417" s="23"/>
    </row>
    <row r="418" spans="1:24" s="1" customFormat="1" ht="11" customHeight="1" x14ac:dyDescent="0.3">
      <c r="A418" s="24" t="s">
        <v>570</v>
      </c>
      <c r="B418" s="24" t="s">
        <v>621</v>
      </c>
      <c r="C418" s="12" t="s">
        <v>622</v>
      </c>
      <c r="D418" s="58"/>
      <c r="E418" s="39" t="str">
        <f t="shared" si="9"/>
        <v>Еще фото</v>
      </c>
      <c r="F418" s="14"/>
      <c r="G418" s="24" t="s">
        <v>56</v>
      </c>
      <c r="H418" s="24" t="s">
        <v>27</v>
      </c>
      <c r="I418" s="24" t="s">
        <v>56</v>
      </c>
      <c r="J418" s="15" t="s">
        <v>28</v>
      </c>
      <c r="K418" s="16" t="s">
        <v>62</v>
      </c>
      <c r="L418" s="60"/>
      <c r="M418" s="15"/>
      <c r="N418" s="15" t="s">
        <v>37</v>
      </c>
      <c r="O418" s="15"/>
      <c r="P418" s="16" t="s">
        <v>624</v>
      </c>
      <c r="Q418" s="17">
        <v>11299</v>
      </c>
      <c r="R418" s="18">
        <v>50</v>
      </c>
      <c r="S418" s="19">
        <v>6496.9249999999993</v>
      </c>
      <c r="T418" s="20" t="s">
        <v>33</v>
      </c>
      <c r="U418" s="21" t="s">
        <v>616</v>
      </c>
      <c r="V418" s="22">
        <v>46</v>
      </c>
      <c r="W418" s="22">
        <v>2</v>
      </c>
      <c r="X418" s="23"/>
    </row>
    <row r="419" spans="1:24" s="1" customFormat="1" ht="11" customHeight="1" x14ac:dyDescent="0.3">
      <c r="A419" s="24" t="s">
        <v>570</v>
      </c>
      <c r="B419" s="24" t="s">
        <v>621</v>
      </c>
      <c r="C419" s="12" t="s">
        <v>622</v>
      </c>
      <c r="D419" s="58"/>
      <c r="E419" s="39" t="str">
        <f t="shared" si="9"/>
        <v>Еще фото</v>
      </c>
      <c r="F419" s="14"/>
      <c r="G419" s="24" t="s">
        <v>56</v>
      </c>
      <c r="H419" s="24" t="s">
        <v>27</v>
      </c>
      <c r="I419" s="24" t="s">
        <v>56</v>
      </c>
      <c r="J419" s="15" t="s">
        <v>28</v>
      </c>
      <c r="K419" s="16" t="s">
        <v>62</v>
      </c>
      <c r="L419" s="60"/>
      <c r="M419" s="15"/>
      <c r="N419" s="15" t="s">
        <v>37</v>
      </c>
      <c r="O419" s="15"/>
      <c r="P419" s="16" t="s">
        <v>624</v>
      </c>
      <c r="Q419" s="17">
        <v>11299</v>
      </c>
      <c r="R419" s="18">
        <v>50</v>
      </c>
      <c r="S419" s="19">
        <v>6496.9249999999993</v>
      </c>
      <c r="T419" s="20" t="s">
        <v>33</v>
      </c>
      <c r="U419" s="21" t="s">
        <v>604</v>
      </c>
      <c r="V419" s="22">
        <v>46</v>
      </c>
      <c r="W419" s="22">
        <v>3</v>
      </c>
      <c r="X419" s="23"/>
    </row>
    <row r="420" spans="1:24" s="1" customFormat="1" ht="11" customHeight="1" x14ac:dyDescent="0.3">
      <c r="A420" s="24" t="s">
        <v>570</v>
      </c>
      <c r="B420" s="24" t="s">
        <v>621</v>
      </c>
      <c r="C420" s="12" t="s">
        <v>622</v>
      </c>
      <c r="D420" s="58"/>
      <c r="E420" s="39" t="str">
        <f t="shared" si="9"/>
        <v>Еще фото</v>
      </c>
      <c r="F420" s="14"/>
      <c r="G420" s="24" t="s">
        <v>56</v>
      </c>
      <c r="H420" s="24" t="s">
        <v>27</v>
      </c>
      <c r="I420" s="24" t="s">
        <v>56</v>
      </c>
      <c r="J420" s="15" t="s">
        <v>28</v>
      </c>
      <c r="K420" s="16" t="s">
        <v>62</v>
      </c>
      <c r="L420" s="60"/>
      <c r="M420" s="15"/>
      <c r="N420" s="15" t="s">
        <v>37</v>
      </c>
      <c r="O420" s="15"/>
      <c r="P420" s="16" t="s">
        <v>624</v>
      </c>
      <c r="Q420" s="17">
        <v>11299</v>
      </c>
      <c r="R420" s="18">
        <v>50</v>
      </c>
      <c r="S420" s="19">
        <v>6496.9249999999993</v>
      </c>
      <c r="T420" s="20" t="s">
        <v>33</v>
      </c>
      <c r="U420" s="21" t="s">
        <v>625</v>
      </c>
      <c r="V420" s="25" t="s">
        <v>130</v>
      </c>
      <c r="W420" s="22">
        <v>1</v>
      </c>
      <c r="X420" s="23"/>
    </row>
    <row r="421" spans="1:24" s="1" customFormat="1" ht="11" customHeight="1" x14ac:dyDescent="0.3">
      <c r="A421" s="15" t="s">
        <v>570</v>
      </c>
      <c r="B421" s="15" t="s">
        <v>621</v>
      </c>
      <c r="C421" s="12" t="s">
        <v>622</v>
      </c>
      <c r="D421" s="59"/>
      <c r="E421" s="39" t="str">
        <f t="shared" si="9"/>
        <v>Еще фото</v>
      </c>
      <c r="F421" s="29"/>
      <c r="G421" s="15" t="s">
        <v>56</v>
      </c>
      <c r="H421" s="15" t="s">
        <v>27</v>
      </c>
      <c r="I421" s="15" t="s">
        <v>56</v>
      </c>
      <c r="J421" s="15" t="s">
        <v>28</v>
      </c>
      <c r="K421" s="15" t="s">
        <v>62</v>
      </c>
      <c r="L421" s="56"/>
      <c r="M421" s="15"/>
      <c r="N421" s="15" t="s">
        <v>37</v>
      </c>
      <c r="O421" s="15"/>
      <c r="P421" s="15" t="s">
        <v>624</v>
      </c>
      <c r="Q421" s="30">
        <v>11299</v>
      </c>
      <c r="R421" s="31">
        <v>50</v>
      </c>
      <c r="S421" s="32">
        <v>6496.9249999999993</v>
      </c>
      <c r="T421" s="20" t="s">
        <v>33</v>
      </c>
      <c r="U421" s="21" t="s">
        <v>605</v>
      </c>
      <c r="V421" s="25" t="s">
        <v>130</v>
      </c>
      <c r="W421" s="22">
        <v>4</v>
      </c>
      <c r="X421" s="23"/>
    </row>
    <row r="422" spans="1:24" s="1" customFormat="1" ht="21" customHeight="1" x14ac:dyDescent="0.3">
      <c r="A422" s="11" t="s">
        <v>570</v>
      </c>
      <c r="B422" s="11" t="s">
        <v>626</v>
      </c>
      <c r="C422" s="26" t="s">
        <v>627</v>
      </c>
      <c r="D422" s="57"/>
      <c r="E422" s="39" t="str">
        <f>HYPERLINK("https://www.google.ru/search?q=112376731&amp;newwindow=1&amp;tbm=isch","Еще фото")</f>
        <v>Еще фото</v>
      </c>
      <c r="F422" s="14"/>
      <c r="G422" s="11" t="s">
        <v>56</v>
      </c>
      <c r="H422" s="11" t="s">
        <v>27</v>
      </c>
      <c r="I422" s="15" t="s">
        <v>56</v>
      </c>
      <c r="J422" s="15" t="s">
        <v>28</v>
      </c>
      <c r="K422" s="16" t="s">
        <v>62</v>
      </c>
      <c r="L422" s="55" t="s">
        <v>628</v>
      </c>
      <c r="M422" s="15"/>
      <c r="N422" s="15" t="s">
        <v>37</v>
      </c>
      <c r="O422" s="15"/>
      <c r="P422" s="16" t="s">
        <v>629</v>
      </c>
      <c r="Q422" s="17">
        <v>11299</v>
      </c>
      <c r="R422" s="18">
        <v>50</v>
      </c>
      <c r="S422" s="19">
        <v>6496.9249999999993</v>
      </c>
      <c r="T422" s="20" t="s">
        <v>33</v>
      </c>
      <c r="U422" s="21" t="s">
        <v>592</v>
      </c>
      <c r="V422" s="22">
        <v>40</v>
      </c>
      <c r="W422" s="22">
        <v>1</v>
      </c>
      <c r="X422" s="23"/>
    </row>
    <row r="423" spans="1:24" s="1" customFormat="1" ht="21" customHeight="1" x14ac:dyDescent="0.3">
      <c r="A423" s="24" t="s">
        <v>570</v>
      </c>
      <c r="B423" s="24" t="s">
        <v>626</v>
      </c>
      <c r="C423" s="27" t="s">
        <v>627</v>
      </c>
      <c r="D423" s="58"/>
      <c r="E423" s="39" t="str">
        <f>HYPERLINK("https://www.google.ru/search?q=112376731&amp;newwindow=1&amp;tbm=isch","Еще фото")</f>
        <v>Еще фото</v>
      </c>
      <c r="F423" s="14"/>
      <c r="G423" s="24" t="s">
        <v>56</v>
      </c>
      <c r="H423" s="24" t="s">
        <v>27</v>
      </c>
      <c r="I423" s="24" t="s">
        <v>56</v>
      </c>
      <c r="J423" s="15" t="s">
        <v>28</v>
      </c>
      <c r="K423" s="16" t="s">
        <v>62</v>
      </c>
      <c r="L423" s="60"/>
      <c r="M423" s="15"/>
      <c r="N423" s="15" t="s">
        <v>37</v>
      </c>
      <c r="O423" s="15"/>
      <c r="P423" s="16" t="s">
        <v>629</v>
      </c>
      <c r="Q423" s="17">
        <v>11299</v>
      </c>
      <c r="R423" s="18">
        <v>50</v>
      </c>
      <c r="S423" s="19">
        <v>6496.9249999999993</v>
      </c>
      <c r="T423" s="20" t="s">
        <v>33</v>
      </c>
      <c r="U423" s="21" t="s">
        <v>620</v>
      </c>
      <c r="V423" s="22">
        <v>42</v>
      </c>
      <c r="W423" s="22">
        <v>1</v>
      </c>
      <c r="X423" s="23"/>
    </row>
    <row r="424" spans="1:24" s="1" customFormat="1" ht="21" customHeight="1" x14ac:dyDescent="0.3">
      <c r="A424" s="24" t="s">
        <v>570</v>
      </c>
      <c r="B424" s="24" t="s">
        <v>626</v>
      </c>
      <c r="C424" s="27" t="s">
        <v>627</v>
      </c>
      <c r="D424" s="58"/>
      <c r="E424" s="39" t="str">
        <f>HYPERLINK("https://www.google.ru/search?q=112376731&amp;newwindow=1&amp;tbm=isch","Еще фото")</f>
        <v>Еще фото</v>
      </c>
      <c r="F424" s="14"/>
      <c r="G424" s="24" t="s">
        <v>56</v>
      </c>
      <c r="H424" s="24" t="s">
        <v>27</v>
      </c>
      <c r="I424" s="24" t="s">
        <v>56</v>
      </c>
      <c r="J424" s="15" t="s">
        <v>28</v>
      </c>
      <c r="K424" s="16" t="s">
        <v>62</v>
      </c>
      <c r="L424" s="60"/>
      <c r="M424" s="15"/>
      <c r="N424" s="15" t="s">
        <v>37</v>
      </c>
      <c r="O424" s="15"/>
      <c r="P424" s="16" t="s">
        <v>629</v>
      </c>
      <c r="Q424" s="17">
        <v>11299</v>
      </c>
      <c r="R424" s="18">
        <v>50</v>
      </c>
      <c r="S424" s="19">
        <v>6496.9249999999993</v>
      </c>
      <c r="T424" s="20" t="s">
        <v>33</v>
      </c>
      <c r="U424" s="21" t="s">
        <v>630</v>
      </c>
      <c r="V424" s="25" t="s">
        <v>71</v>
      </c>
      <c r="W424" s="22">
        <v>1</v>
      </c>
      <c r="X424" s="23"/>
    </row>
    <row r="425" spans="1:24" s="1" customFormat="1" ht="21" customHeight="1" x14ac:dyDescent="0.3">
      <c r="A425" s="24" t="s">
        <v>570</v>
      </c>
      <c r="B425" s="24" t="s">
        <v>626</v>
      </c>
      <c r="C425" s="27" t="s">
        <v>627</v>
      </c>
      <c r="D425" s="58"/>
      <c r="E425" s="39" t="str">
        <f>HYPERLINK("https://www.google.ru/search?q=112376731&amp;newwindow=1&amp;tbm=isch","Еще фото")</f>
        <v>Еще фото</v>
      </c>
      <c r="F425" s="14"/>
      <c r="G425" s="24" t="s">
        <v>56</v>
      </c>
      <c r="H425" s="24" t="s">
        <v>27</v>
      </c>
      <c r="I425" s="24" t="s">
        <v>56</v>
      </c>
      <c r="J425" s="15" t="s">
        <v>28</v>
      </c>
      <c r="K425" s="16" t="s">
        <v>62</v>
      </c>
      <c r="L425" s="60"/>
      <c r="M425" s="15"/>
      <c r="N425" s="15" t="s">
        <v>37</v>
      </c>
      <c r="O425" s="15"/>
      <c r="P425" s="16" t="s">
        <v>629</v>
      </c>
      <c r="Q425" s="17">
        <v>11299</v>
      </c>
      <c r="R425" s="18">
        <v>50</v>
      </c>
      <c r="S425" s="19">
        <v>6496.9249999999993</v>
      </c>
      <c r="T425" s="20" t="s">
        <v>33</v>
      </c>
      <c r="U425" s="21" t="s">
        <v>613</v>
      </c>
      <c r="V425" s="22">
        <v>44</v>
      </c>
      <c r="W425" s="22">
        <v>1</v>
      </c>
      <c r="X425" s="23"/>
    </row>
    <row r="426" spans="1:24" s="1" customFormat="1" ht="32" customHeight="1" x14ac:dyDescent="0.3">
      <c r="A426" s="24" t="s">
        <v>570</v>
      </c>
      <c r="B426" s="24" t="s">
        <v>626</v>
      </c>
      <c r="C426" s="27" t="s">
        <v>627</v>
      </c>
      <c r="D426" s="59"/>
      <c r="E426" s="39" t="str">
        <f>HYPERLINK("https://www.google.ru/search?q=112376731&amp;newwindow=1&amp;tbm=isch","Еще фото")</f>
        <v>Еще фото</v>
      </c>
      <c r="F426" s="14"/>
      <c r="G426" s="24" t="s">
        <v>56</v>
      </c>
      <c r="H426" s="24" t="s">
        <v>27</v>
      </c>
      <c r="I426" s="24" t="s">
        <v>56</v>
      </c>
      <c r="J426" s="15" t="s">
        <v>28</v>
      </c>
      <c r="K426" s="16" t="s">
        <v>62</v>
      </c>
      <c r="L426" s="56"/>
      <c r="M426" s="15"/>
      <c r="N426" s="15" t="s">
        <v>37</v>
      </c>
      <c r="O426" s="15"/>
      <c r="P426" s="16" t="s">
        <v>629</v>
      </c>
      <c r="Q426" s="17">
        <v>11299</v>
      </c>
      <c r="R426" s="18">
        <v>50</v>
      </c>
      <c r="S426" s="19">
        <v>6496.9249999999993</v>
      </c>
      <c r="T426" s="20" t="s">
        <v>33</v>
      </c>
      <c r="U426" s="21" t="s">
        <v>614</v>
      </c>
      <c r="V426" s="25" t="s">
        <v>52</v>
      </c>
      <c r="W426" s="22">
        <v>1</v>
      </c>
      <c r="X426" s="23"/>
    </row>
    <row r="427" spans="1:24" s="1" customFormat="1" ht="35" customHeight="1" x14ac:dyDescent="0.3">
      <c r="A427" s="11" t="s">
        <v>570</v>
      </c>
      <c r="B427" s="11" t="s">
        <v>631</v>
      </c>
      <c r="C427" s="12" t="s">
        <v>632</v>
      </c>
      <c r="D427" s="57"/>
      <c r="E427" s="39" t="str">
        <f>HYPERLINK("https://www.google.ru/search?q=112376791&amp;newwindow=1&amp;tbm=isch","Еще фото")</f>
        <v>Еще фото</v>
      </c>
      <c r="F427" s="14"/>
      <c r="G427" s="11" t="s">
        <v>56</v>
      </c>
      <c r="H427" s="11" t="s">
        <v>27</v>
      </c>
      <c r="I427" s="15" t="s">
        <v>56</v>
      </c>
      <c r="J427" s="15" t="s">
        <v>28</v>
      </c>
      <c r="K427" s="16" t="s">
        <v>62</v>
      </c>
      <c r="L427" s="55" t="s">
        <v>633</v>
      </c>
      <c r="M427" s="15"/>
      <c r="N427" s="15" t="s">
        <v>37</v>
      </c>
      <c r="O427" s="15"/>
      <c r="P427" s="16" t="s">
        <v>634</v>
      </c>
      <c r="Q427" s="17">
        <v>11299</v>
      </c>
      <c r="R427" s="18">
        <v>50</v>
      </c>
      <c r="S427" s="19">
        <v>6496.9249999999993</v>
      </c>
      <c r="T427" s="20" t="s">
        <v>33</v>
      </c>
      <c r="U427" s="21" t="s">
        <v>586</v>
      </c>
      <c r="V427" s="22">
        <v>44</v>
      </c>
      <c r="W427" s="22">
        <v>1</v>
      </c>
      <c r="X427" s="23"/>
    </row>
    <row r="428" spans="1:24" s="1" customFormat="1" ht="35" customHeight="1" x14ac:dyDescent="0.3">
      <c r="A428" s="24" t="s">
        <v>570</v>
      </c>
      <c r="B428" s="24" t="s">
        <v>631</v>
      </c>
      <c r="C428" s="12" t="s">
        <v>632</v>
      </c>
      <c r="D428" s="58"/>
      <c r="E428" s="39" t="str">
        <f>HYPERLINK("https://www.google.ru/search?q=112376791&amp;newwindow=1&amp;tbm=isch","Еще фото")</f>
        <v>Еще фото</v>
      </c>
      <c r="F428" s="14"/>
      <c r="G428" s="24" t="s">
        <v>56</v>
      </c>
      <c r="H428" s="24" t="s">
        <v>27</v>
      </c>
      <c r="I428" s="24" t="s">
        <v>56</v>
      </c>
      <c r="J428" s="15" t="s">
        <v>28</v>
      </c>
      <c r="K428" s="16" t="s">
        <v>62</v>
      </c>
      <c r="L428" s="60"/>
      <c r="M428" s="15"/>
      <c r="N428" s="15" t="s">
        <v>37</v>
      </c>
      <c r="O428" s="15"/>
      <c r="P428" s="16" t="s">
        <v>634</v>
      </c>
      <c r="Q428" s="17">
        <v>11299</v>
      </c>
      <c r="R428" s="18">
        <v>50</v>
      </c>
      <c r="S428" s="19">
        <v>6496.9249999999993</v>
      </c>
      <c r="T428" s="20" t="s">
        <v>33</v>
      </c>
      <c r="U428" s="21" t="s">
        <v>615</v>
      </c>
      <c r="V428" s="25" t="s">
        <v>52</v>
      </c>
      <c r="W428" s="22">
        <v>1</v>
      </c>
      <c r="X428" s="23"/>
    </row>
    <row r="429" spans="1:24" s="1" customFormat="1" ht="37.049999999999997" customHeight="1" x14ac:dyDescent="0.3">
      <c r="A429" s="24" t="s">
        <v>570</v>
      </c>
      <c r="B429" s="24" t="s">
        <v>631</v>
      </c>
      <c r="C429" s="12" t="s">
        <v>632</v>
      </c>
      <c r="D429" s="59"/>
      <c r="E429" s="39" t="str">
        <f>HYPERLINK("https://www.google.ru/search?q=112376791&amp;newwindow=1&amp;tbm=isch","Еще фото")</f>
        <v>Еще фото</v>
      </c>
      <c r="F429" s="14"/>
      <c r="G429" s="24" t="s">
        <v>56</v>
      </c>
      <c r="H429" s="24" t="s">
        <v>27</v>
      </c>
      <c r="I429" s="24" t="s">
        <v>56</v>
      </c>
      <c r="J429" s="15" t="s">
        <v>28</v>
      </c>
      <c r="K429" s="16" t="s">
        <v>62</v>
      </c>
      <c r="L429" s="56"/>
      <c r="M429" s="15"/>
      <c r="N429" s="15" t="s">
        <v>37</v>
      </c>
      <c r="O429" s="15"/>
      <c r="P429" s="16" t="s">
        <v>634</v>
      </c>
      <c r="Q429" s="17">
        <v>11299</v>
      </c>
      <c r="R429" s="18">
        <v>50</v>
      </c>
      <c r="S429" s="19">
        <v>6496.9249999999993</v>
      </c>
      <c r="T429" s="20" t="s">
        <v>33</v>
      </c>
      <c r="U429" s="21" t="s">
        <v>635</v>
      </c>
      <c r="V429" s="22">
        <v>46</v>
      </c>
      <c r="W429" s="22">
        <v>1</v>
      </c>
      <c r="X429" s="23"/>
    </row>
    <row r="430" spans="1:24" s="1" customFormat="1" ht="13.05" customHeight="1" x14ac:dyDescent="0.3">
      <c r="A430" s="11" t="s">
        <v>570</v>
      </c>
      <c r="B430" s="11" t="s">
        <v>636</v>
      </c>
      <c r="C430" s="12" t="s">
        <v>637</v>
      </c>
      <c r="D430" s="57"/>
      <c r="E430" s="39" t="str">
        <f t="shared" ref="E430:E437" si="10">HYPERLINK("https://www.google.ru/search?q=112378722&amp;newwindow=1&amp;tbm=isch","Еще фото")</f>
        <v>Еще фото</v>
      </c>
      <c r="F430" s="14"/>
      <c r="G430" s="11" t="s">
        <v>56</v>
      </c>
      <c r="H430" s="11" t="s">
        <v>27</v>
      </c>
      <c r="I430" s="15" t="s">
        <v>56</v>
      </c>
      <c r="J430" s="15" t="s">
        <v>28</v>
      </c>
      <c r="K430" s="16" t="s">
        <v>62</v>
      </c>
      <c r="L430" s="55" t="s">
        <v>638</v>
      </c>
      <c r="M430" s="15"/>
      <c r="N430" s="15" t="s">
        <v>37</v>
      </c>
      <c r="O430" s="15"/>
      <c r="P430" s="16" t="s">
        <v>639</v>
      </c>
      <c r="Q430" s="17">
        <v>12399</v>
      </c>
      <c r="R430" s="18">
        <v>50</v>
      </c>
      <c r="S430" s="19">
        <v>7129.4249999999993</v>
      </c>
      <c r="T430" s="20" t="s">
        <v>33</v>
      </c>
      <c r="U430" s="28" t="s">
        <v>583</v>
      </c>
      <c r="V430" s="22">
        <v>42</v>
      </c>
      <c r="W430" s="22">
        <v>2</v>
      </c>
      <c r="X430" s="23"/>
    </row>
    <row r="431" spans="1:24" s="1" customFormat="1" ht="13.05" customHeight="1" x14ac:dyDescent="0.3">
      <c r="A431" s="24" t="s">
        <v>570</v>
      </c>
      <c r="B431" s="24" t="s">
        <v>636</v>
      </c>
      <c r="C431" s="12" t="s">
        <v>637</v>
      </c>
      <c r="D431" s="58"/>
      <c r="E431" s="39" t="str">
        <f t="shared" si="10"/>
        <v>Еще фото</v>
      </c>
      <c r="F431" s="14"/>
      <c r="G431" s="24" t="s">
        <v>56</v>
      </c>
      <c r="H431" s="24" t="s">
        <v>27</v>
      </c>
      <c r="I431" s="24" t="s">
        <v>56</v>
      </c>
      <c r="J431" s="15" t="s">
        <v>28</v>
      </c>
      <c r="K431" s="16" t="s">
        <v>62</v>
      </c>
      <c r="L431" s="60"/>
      <c r="M431" s="15"/>
      <c r="N431" s="15" t="s">
        <v>37</v>
      </c>
      <c r="O431" s="15"/>
      <c r="P431" s="16" t="s">
        <v>639</v>
      </c>
      <c r="Q431" s="17">
        <v>12399</v>
      </c>
      <c r="R431" s="18">
        <v>50</v>
      </c>
      <c r="S431" s="19">
        <v>7129.4249999999993</v>
      </c>
      <c r="T431" s="20" t="s">
        <v>33</v>
      </c>
      <c r="U431" s="21" t="s">
        <v>600</v>
      </c>
      <c r="V431" s="22">
        <v>42</v>
      </c>
      <c r="W431" s="22">
        <v>1</v>
      </c>
      <c r="X431" s="23"/>
    </row>
    <row r="432" spans="1:24" s="1" customFormat="1" ht="13.05" customHeight="1" x14ac:dyDescent="0.3">
      <c r="A432" s="24" t="s">
        <v>570</v>
      </c>
      <c r="B432" s="24" t="s">
        <v>636</v>
      </c>
      <c r="C432" s="12" t="s">
        <v>637</v>
      </c>
      <c r="D432" s="58"/>
      <c r="E432" s="39" t="str">
        <f t="shared" si="10"/>
        <v>Еще фото</v>
      </c>
      <c r="F432" s="14"/>
      <c r="G432" s="24" t="s">
        <v>56</v>
      </c>
      <c r="H432" s="24" t="s">
        <v>27</v>
      </c>
      <c r="I432" s="24" t="s">
        <v>56</v>
      </c>
      <c r="J432" s="15" t="s">
        <v>28</v>
      </c>
      <c r="K432" s="16" t="s">
        <v>62</v>
      </c>
      <c r="L432" s="60"/>
      <c r="M432" s="15"/>
      <c r="N432" s="15" t="s">
        <v>37</v>
      </c>
      <c r="O432" s="15"/>
      <c r="P432" s="16" t="s">
        <v>639</v>
      </c>
      <c r="Q432" s="17">
        <v>12399</v>
      </c>
      <c r="R432" s="18">
        <v>50</v>
      </c>
      <c r="S432" s="19">
        <v>7129.4249999999993</v>
      </c>
      <c r="T432" s="20" t="s">
        <v>33</v>
      </c>
      <c r="U432" s="21" t="s">
        <v>584</v>
      </c>
      <c r="V432" s="25" t="s">
        <v>71</v>
      </c>
      <c r="W432" s="22">
        <v>1</v>
      </c>
      <c r="X432" s="23"/>
    </row>
    <row r="433" spans="1:24" s="1" customFormat="1" ht="13.05" customHeight="1" x14ac:dyDescent="0.3">
      <c r="A433" s="24" t="s">
        <v>570</v>
      </c>
      <c r="B433" s="24" t="s">
        <v>636</v>
      </c>
      <c r="C433" s="12" t="s">
        <v>637</v>
      </c>
      <c r="D433" s="58"/>
      <c r="E433" s="39" t="str">
        <f t="shared" si="10"/>
        <v>Еще фото</v>
      </c>
      <c r="F433" s="14"/>
      <c r="G433" s="24" t="s">
        <v>56</v>
      </c>
      <c r="H433" s="24" t="s">
        <v>27</v>
      </c>
      <c r="I433" s="24" t="s">
        <v>56</v>
      </c>
      <c r="J433" s="15" t="s">
        <v>28</v>
      </c>
      <c r="K433" s="16" t="s">
        <v>62</v>
      </c>
      <c r="L433" s="60"/>
      <c r="M433" s="15"/>
      <c r="N433" s="15" t="s">
        <v>37</v>
      </c>
      <c r="O433" s="15"/>
      <c r="P433" s="16" t="s">
        <v>639</v>
      </c>
      <c r="Q433" s="17">
        <v>12399</v>
      </c>
      <c r="R433" s="18">
        <v>50</v>
      </c>
      <c r="S433" s="19">
        <v>7129.4249999999993</v>
      </c>
      <c r="T433" s="20" t="s">
        <v>33</v>
      </c>
      <c r="U433" s="21" t="s">
        <v>602</v>
      </c>
      <c r="V433" s="25" t="s">
        <v>71</v>
      </c>
      <c r="W433" s="22">
        <v>2</v>
      </c>
      <c r="X433" s="23"/>
    </row>
    <row r="434" spans="1:24" s="1" customFormat="1" ht="13.05" customHeight="1" x14ac:dyDescent="0.3">
      <c r="A434" s="24" t="s">
        <v>570</v>
      </c>
      <c r="B434" s="24" t="s">
        <v>636</v>
      </c>
      <c r="C434" s="12" t="s">
        <v>637</v>
      </c>
      <c r="D434" s="58"/>
      <c r="E434" s="39" t="str">
        <f t="shared" si="10"/>
        <v>Еще фото</v>
      </c>
      <c r="F434" s="14"/>
      <c r="G434" s="24" t="s">
        <v>56</v>
      </c>
      <c r="H434" s="24" t="s">
        <v>27</v>
      </c>
      <c r="I434" s="24" t="s">
        <v>56</v>
      </c>
      <c r="J434" s="15" t="s">
        <v>28</v>
      </c>
      <c r="K434" s="16" t="s">
        <v>62</v>
      </c>
      <c r="L434" s="60"/>
      <c r="M434" s="15"/>
      <c r="N434" s="15" t="s">
        <v>37</v>
      </c>
      <c r="O434" s="15"/>
      <c r="P434" s="16" t="s">
        <v>639</v>
      </c>
      <c r="Q434" s="17">
        <v>12399</v>
      </c>
      <c r="R434" s="18">
        <v>50</v>
      </c>
      <c r="S434" s="19">
        <v>7129.4249999999993</v>
      </c>
      <c r="T434" s="20" t="s">
        <v>33</v>
      </c>
      <c r="U434" s="21" t="s">
        <v>613</v>
      </c>
      <c r="V434" s="22">
        <v>44</v>
      </c>
      <c r="W434" s="22">
        <v>3</v>
      </c>
      <c r="X434" s="23"/>
    </row>
    <row r="435" spans="1:24" s="1" customFormat="1" ht="13.05" customHeight="1" x14ac:dyDescent="0.3">
      <c r="A435" s="24" t="s">
        <v>570</v>
      </c>
      <c r="B435" s="24" t="s">
        <v>636</v>
      </c>
      <c r="C435" s="12" t="s">
        <v>637</v>
      </c>
      <c r="D435" s="58"/>
      <c r="E435" s="39" t="str">
        <f t="shared" si="10"/>
        <v>Еще фото</v>
      </c>
      <c r="F435" s="14"/>
      <c r="G435" s="24" t="s">
        <v>56</v>
      </c>
      <c r="H435" s="24" t="s">
        <v>27</v>
      </c>
      <c r="I435" s="24" t="s">
        <v>56</v>
      </c>
      <c r="J435" s="15" t="s">
        <v>28</v>
      </c>
      <c r="K435" s="16" t="s">
        <v>62</v>
      </c>
      <c r="L435" s="60"/>
      <c r="M435" s="15"/>
      <c r="N435" s="15" t="s">
        <v>37</v>
      </c>
      <c r="O435" s="15"/>
      <c r="P435" s="16" t="s">
        <v>639</v>
      </c>
      <c r="Q435" s="17">
        <v>12399</v>
      </c>
      <c r="R435" s="18">
        <v>50</v>
      </c>
      <c r="S435" s="19">
        <v>7129.4249999999993</v>
      </c>
      <c r="T435" s="20" t="s">
        <v>33</v>
      </c>
      <c r="U435" s="21" t="s">
        <v>615</v>
      </c>
      <c r="V435" s="25" t="s">
        <v>52</v>
      </c>
      <c r="W435" s="22">
        <v>2</v>
      </c>
      <c r="X435" s="23"/>
    </row>
    <row r="436" spans="1:24" s="1" customFormat="1" ht="13.05" customHeight="1" x14ac:dyDescent="0.3">
      <c r="A436" s="24" t="s">
        <v>570</v>
      </c>
      <c r="B436" s="24" t="s">
        <v>636</v>
      </c>
      <c r="C436" s="12" t="s">
        <v>637</v>
      </c>
      <c r="D436" s="58"/>
      <c r="E436" s="39" t="str">
        <f t="shared" si="10"/>
        <v>Еще фото</v>
      </c>
      <c r="F436" s="14"/>
      <c r="G436" s="24" t="s">
        <v>56</v>
      </c>
      <c r="H436" s="24" t="s">
        <v>27</v>
      </c>
      <c r="I436" s="24" t="s">
        <v>56</v>
      </c>
      <c r="J436" s="15" t="s">
        <v>28</v>
      </c>
      <c r="K436" s="16" t="s">
        <v>62</v>
      </c>
      <c r="L436" s="60"/>
      <c r="M436" s="15"/>
      <c r="N436" s="15" t="s">
        <v>37</v>
      </c>
      <c r="O436" s="15"/>
      <c r="P436" s="16" t="s">
        <v>639</v>
      </c>
      <c r="Q436" s="17">
        <v>12399</v>
      </c>
      <c r="R436" s="18">
        <v>50</v>
      </c>
      <c r="S436" s="19">
        <v>7129.4249999999993</v>
      </c>
      <c r="T436" s="20" t="s">
        <v>33</v>
      </c>
      <c r="U436" s="21" t="s">
        <v>604</v>
      </c>
      <c r="V436" s="22">
        <v>46</v>
      </c>
      <c r="W436" s="22">
        <v>1</v>
      </c>
      <c r="X436" s="23"/>
    </row>
    <row r="437" spans="1:24" s="1" customFormat="1" ht="18" customHeight="1" x14ac:dyDescent="0.3">
      <c r="A437" s="24" t="s">
        <v>570</v>
      </c>
      <c r="B437" s="24" t="s">
        <v>636</v>
      </c>
      <c r="C437" s="12" t="s">
        <v>637</v>
      </c>
      <c r="D437" s="59"/>
      <c r="E437" s="39" t="str">
        <f t="shared" si="10"/>
        <v>Еще фото</v>
      </c>
      <c r="F437" s="14"/>
      <c r="G437" s="24" t="s">
        <v>56</v>
      </c>
      <c r="H437" s="24" t="s">
        <v>27</v>
      </c>
      <c r="I437" s="24" t="s">
        <v>56</v>
      </c>
      <c r="J437" s="15" t="s">
        <v>28</v>
      </c>
      <c r="K437" s="16" t="s">
        <v>62</v>
      </c>
      <c r="L437" s="56"/>
      <c r="M437" s="15"/>
      <c r="N437" s="15" t="s">
        <v>37</v>
      </c>
      <c r="O437" s="15"/>
      <c r="P437" s="16" t="s">
        <v>639</v>
      </c>
      <c r="Q437" s="17">
        <v>12399</v>
      </c>
      <c r="R437" s="18">
        <v>50</v>
      </c>
      <c r="S437" s="19">
        <v>7129.4249999999993</v>
      </c>
      <c r="T437" s="20" t="s">
        <v>33</v>
      </c>
      <c r="U437" s="21" t="s">
        <v>605</v>
      </c>
      <c r="V437" s="25" t="s">
        <v>130</v>
      </c>
      <c r="W437" s="22">
        <v>3</v>
      </c>
      <c r="X437" s="23"/>
    </row>
    <row r="438" spans="1:24" s="1" customFormat="1" ht="108" customHeight="1" x14ac:dyDescent="0.3">
      <c r="A438" s="11" t="s">
        <v>570</v>
      </c>
      <c r="B438" s="11" t="s">
        <v>640</v>
      </c>
      <c r="C438" s="12" t="s">
        <v>641</v>
      </c>
      <c r="D438" s="13"/>
      <c r="E438" s="39" t="str">
        <f>HYPERLINK("https://www.google.ru/search?q=112359984&amp;newwindow=1&amp;tbm=isch","Еще фото")</f>
        <v>Еще фото</v>
      </c>
      <c r="F438" s="14"/>
      <c r="G438" s="11" t="s">
        <v>56</v>
      </c>
      <c r="H438" s="11" t="s">
        <v>27</v>
      </c>
      <c r="I438" s="15" t="s">
        <v>56</v>
      </c>
      <c r="J438" s="15" t="s">
        <v>28</v>
      </c>
      <c r="K438" s="16" t="s">
        <v>62</v>
      </c>
      <c r="L438" s="15" t="s">
        <v>642</v>
      </c>
      <c r="M438" s="15"/>
      <c r="N438" s="15" t="s">
        <v>112</v>
      </c>
      <c r="O438" s="15"/>
      <c r="P438" s="16" t="s">
        <v>42</v>
      </c>
      <c r="Q438" s="17">
        <v>6199</v>
      </c>
      <c r="R438" s="18">
        <v>48.38</v>
      </c>
      <c r="S438" s="19">
        <v>3679.9884999999995</v>
      </c>
      <c r="T438" s="20" t="s">
        <v>33</v>
      </c>
      <c r="U438" s="21" t="s">
        <v>584</v>
      </c>
      <c r="V438" s="25" t="s">
        <v>71</v>
      </c>
      <c r="W438" s="22">
        <v>1</v>
      </c>
      <c r="X438" s="23"/>
    </row>
    <row r="439" spans="1:24" s="1" customFormat="1" ht="108" customHeight="1" x14ac:dyDescent="0.3">
      <c r="A439" s="11" t="s">
        <v>570</v>
      </c>
      <c r="B439" s="11" t="s">
        <v>643</v>
      </c>
      <c r="C439" s="12" t="s">
        <v>644</v>
      </c>
      <c r="D439" s="13"/>
      <c r="E439" s="39" t="str">
        <f>HYPERLINK("https://www.google.ru/search?q=L719MWLU&amp;newwindow=1&amp;tbm=isch","Еще фото")</f>
        <v>Еще фото</v>
      </c>
      <c r="F439" s="14"/>
      <c r="G439" s="11" t="s">
        <v>56</v>
      </c>
      <c r="H439" s="11" t="s">
        <v>27</v>
      </c>
      <c r="I439" s="15" t="s">
        <v>56</v>
      </c>
      <c r="J439" s="15" t="s">
        <v>28</v>
      </c>
      <c r="K439" s="16" t="s">
        <v>29</v>
      </c>
      <c r="L439" s="15" t="s">
        <v>645</v>
      </c>
      <c r="M439" s="15"/>
      <c r="N439" s="15" t="s">
        <v>37</v>
      </c>
      <c r="O439" s="15"/>
      <c r="P439" s="16" t="s">
        <v>77</v>
      </c>
      <c r="Q439" s="17">
        <v>6199</v>
      </c>
      <c r="R439" s="18">
        <v>48.38</v>
      </c>
      <c r="S439" s="19">
        <v>3679.9884999999995</v>
      </c>
      <c r="T439" s="20" t="s">
        <v>33</v>
      </c>
      <c r="U439" s="21" t="s">
        <v>70</v>
      </c>
      <c r="V439" s="25" t="s">
        <v>71</v>
      </c>
      <c r="W439" s="22">
        <v>1</v>
      </c>
      <c r="X439" s="23"/>
    </row>
    <row r="440" spans="1:24" s="1" customFormat="1" ht="108" customHeight="1" x14ac:dyDescent="0.3">
      <c r="A440" s="11" t="s">
        <v>570</v>
      </c>
      <c r="B440" s="11" t="s">
        <v>646</v>
      </c>
      <c r="C440" s="12" t="s">
        <v>647</v>
      </c>
      <c r="D440" s="13"/>
      <c r="E440" s="39" t="str">
        <f>HYPERLINK("https://www.google.ru/search?q=112119578&amp;newwindow=1&amp;tbm=isch","Еще фото")</f>
        <v>Еще фото</v>
      </c>
      <c r="F440" s="14"/>
      <c r="G440" s="11" t="s">
        <v>56</v>
      </c>
      <c r="H440" s="11" t="s">
        <v>27</v>
      </c>
      <c r="I440" s="15" t="s">
        <v>56</v>
      </c>
      <c r="J440" s="15" t="s">
        <v>28</v>
      </c>
      <c r="K440" s="16" t="s">
        <v>29</v>
      </c>
      <c r="L440" s="15" t="s">
        <v>648</v>
      </c>
      <c r="M440" s="15" t="s">
        <v>649</v>
      </c>
      <c r="N440" s="15" t="s">
        <v>37</v>
      </c>
      <c r="O440" s="15"/>
      <c r="P440" s="16" t="s">
        <v>42</v>
      </c>
      <c r="Q440" s="17">
        <v>8099</v>
      </c>
      <c r="R440" s="18">
        <v>48.14</v>
      </c>
      <c r="S440" s="19">
        <v>4829.9884999999995</v>
      </c>
      <c r="T440" s="20" t="s">
        <v>33</v>
      </c>
      <c r="U440" s="21" t="s">
        <v>149</v>
      </c>
      <c r="V440" s="25" t="s">
        <v>130</v>
      </c>
      <c r="W440" s="22">
        <v>1</v>
      </c>
      <c r="X440" s="23"/>
    </row>
    <row r="441" spans="1:24" s="1" customFormat="1" ht="52.05" customHeight="1" x14ac:dyDescent="0.3">
      <c r="A441" s="11" t="s">
        <v>570</v>
      </c>
      <c r="B441" s="11" t="s">
        <v>650</v>
      </c>
      <c r="C441" s="12" t="s">
        <v>651</v>
      </c>
      <c r="D441" s="53"/>
      <c r="E441" s="39" t="str">
        <f>HYPERLINK("https://www.google.ru/search?q=112105820&amp;newwindow=1&amp;tbm=isch","Еще фото")</f>
        <v>Еще фото</v>
      </c>
      <c r="F441" s="14"/>
      <c r="G441" s="11" t="s">
        <v>56</v>
      </c>
      <c r="H441" s="11" t="s">
        <v>27</v>
      </c>
      <c r="I441" s="15" t="s">
        <v>56</v>
      </c>
      <c r="J441" s="15" t="s">
        <v>28</v>
      </c>
      <c r="K441" s="16" t="s">
        <v>62</v>
      </c>
      <c r="L441" s="55" t="s">
        <v>652</v>
      </c>
      <c r="M441" s="15" t="s">
        <v>64</v>
      </c>
      <c r="N441" s="15" t="s">
        <v>37</v>
      </c>
      <c r="O441" s="15" t="s">
        <v>65</v>
      </c>
      <c r="P441" s="16" t="s">
        <v>653</v>
      </c>
      <c r="Q441" s="17">
        <v>7899</v>
      </c>
      <c r="R441" s="18">
        <v>48.09</v>
      </c>
      <c r="S441" s="19">
        <v>4714.9884999999995</v>
      </c>
      <c r="T441" s="20" t="s">
        <v>33</v>
      </c>
      <c r="U441" s="21" t="s">
        <v>602</v>
      </c>
      <c r="V441" s="25" t="s">
        <v>71</v>
      </c>
      <c r="W441" s="22">
        <v>1</v>
      </c>
      <c r="X441" s="23"/>
    </row>
    <row r="442" spans="1:24" s="1" customFormat="1" ht="61.05" customHeight="1" x14ac:dyDescent="0.3">
      <c r="A442" s="24" t="s">
        <v>570</v>
      </c>
      <c r="B442" s="24" t="s">
        <v>650</v>
      </c>
      <c r="C442" s="12" t="s">
        <v>651</v>
      </c>
      <c r="D442" s="54"/>
      <c r="E442" s="39" t="str">
        <f>HYPERLINK("https://www.google.ru/search?q=112105820&amp;newwindow=1&amp;tbm=isch","Еще фото")</f>
        <v>Еще фото</v>
      </c>
      <c r="F442" s="14"/>
      <c r="G442" s="24" t="s">
        <v>56</v>
      </c>
      <c r="H442" s="24" t="s">
        <v>27</v>
      </c>
      <c r="I442" s="24" t="s">
        <v>56</v>
      </c>
      <c r="J442" s="15" t="s">
        <v>28</v>
      </c>
      <c r="K442" s="16" t="s">
        <v>62</v>
      </c>
      <c r="L442" s="56"/>
      <c r="M442" s="15" t="s">
        <v>64</v>
      </c>
      <c r="N442" s="15" t="s">
        <v>37</v>
      </c>
      <c r="O442" s="15" t="s">
        <v>65</v>
      </c>
      <c r="P442" s="16" t="s">
        <v>653</v>
      </c>
      <c r="Q442" s="17">
        <v>7899</v>
      </c>
      <c r="R442" s="18">
        <v>48.09</v>
      </c>
      <c r="S442" s="19">
        <v>4714.9884999999995</v>
      </c>
      <c r="T442" s="20" t="s">
        <v>33</v>
      </c>
      <c r="U442" s="21" t="s">
        <v>654</v>
      </c>
      <c r="V442" s="22">
        <v>60</v>
      </c>
      <c r="W442" s="22">
        <v>1</v>
      </c>
      <c r="X442" s="23"/>
    </row>
    <row r="443" spans="1:24" s="1" customFormat="1" ht="52.05" customHeight="1" x14ac:dyDescent="0.3">
      <c r="A443" s="11" t="s">
        <v>570</v>
      </c>
      <c r="B443" s="11" t="s">
        <v>655</v>
      </c>
      <c r="C443" s="12" t="s">
        <v>656</v>
      </c>
      <c r="D443" s="53"/>
      <c r="E443" s="39" t="str">
        <f>HYPERLINK("https://www.google.ru/search?q=112361546&amp;newwindow=1&amp;tbm=isch","Еще фото")</f>
        <v>Еще фото</v>
      </c>
      <c r="F443" s="14"/>
      <c r="G443" s="11" t="s">
        <v>56</v>
      </c>
      <c r="H443" s="11" t="s">
        <v>27</v>
      </c>
      <c r="I443" s="15" t="s">
        <v>56</v>
      </c>
      <c r="J443" s="15" t="s">
        <v>28</v>
      </c>
      <c r="K443" s="16" t="s">
        <v>29</v>
      </c>
      <c r="L443" s="55" t="s">
        <v>657</v>
      </c>
      <c r="M443" s="15"/>
      <c r="N443" s="15" t="s">
        <v>37</v>
      </c>
      <c r="O443" s="15"/>
      <c r="P443" s="16" t="s">
        <v>658</v>
      </c>
      <c r="Q443" s="17">
        <v>7899</v>
      </c>
      <c r="R443" s="18">
        <v>48.09</v>
      </c>
      <c r="S443" s="19">
        <v>4714.9884999999995</v>
      </c>
      <c r="T443" s="20" t="s">
        <v>33</v>
      </c>
      <c r="U443" s="21" t="s">
        <v>149</v>
      </c>
      <c r="V443" s="25" t="s">
        <v>130</v>
      </c>
      <c r="W443" s="22">
        <v>1</v>
      </c>
      <c r="X443" s="23"/>
    </row>
    <row r="444" spans="1:24" s="1" customFormat="1" ht="61.05" customHeight="1" x14ac:dyDescent="0.3">
      <c r="A444" s="24" t="s">
        <v>570</v>
      </c>
      <c r="B444" s="24" t="s">
        <v>655</v>
      </c>
      <c r="C444" s="12" t="s">
        <v>656</v>
      </c>
      <c r="D444" s="54"/>
      <c r="E444" s="39" t="str">
        <f>HYPERLINK("https://www.google.ru/search?q=112361546&amp;newwindow=1&amp;tbm=isch","Еще фото")</f>
        <v>Еще фото</v>
      </c>
      <c r="F444" s="14"/>
      <c r="G444" s="24" t="s">
        <v>56</v>
      </c>
      <c r="H444" s="24" t="s">
        <v>27</v>
      </c>
      <c r="I444" s="24" t="s">
        <v>56</v>
      </c>
      <c r="J444" s="15" t="s">
        <v>28</v>
      </c>
      <c r="K444" s="16" t="s">
        <v>29</v>
      </c>
      <c r="L444" s="56"/>
      <c r="M444" s="15"/>
      <c r="N444" s="15" t="s">
        <v>37</v>
      </c>
      <c r="O444" s="15"/>
      <c r="P444" s="16" t="s">
        <v>658</v>
      </c>
      <c r="Q444" s="17">
        <v>7899</v>
      </c>
      <c r="R444" s="18">
        <v>48.09</v>
      </c>
      <c r="S444" s="19">
        <v>4714.9884999999995</v>
      </c>
      <c r="T444" s="20" t="s">
        <v>33</v>
      </c>
      <c r="U444" s="21" t="s">
        <v>38</v>
      </c>
      <c r="V444" s="22">
        <v>48</v>
      </c>
      <c r="W444" s="22">
        <v>1</v>
      </c>
      <c r="X444" s="23"/>
    </row>
    <row r="445" spans="1:24" s="1" customFormat="1" ht="108" customHeight="1" x14ac:dyDescent="0.3">
      <c r="A445" s="11" t="s">
        <v>570</v>
      </c>
      <c r="B445" s="11" t="s">
        <v>659</v>
      </c>
      <c r="C445" s="12" t="s">
        <v>660</v>
      </c>
      <c r="D445" s="13"/>
      <c r="E445" s="39" t="str">
        <f>HYPERLINK("https://www.google.ru/search?q=112110175&amp;newwindow=1&amp;tbm=isch","Еще фото")</f>
        <v>Еще фото</v>
      </c>
      <c r="F445" s="14" t="s">
        <v>102</v>
      </c>
      <c r="G445" s="11" t="s">
        <v>56</v>
      </c>
      <c r="H445" s="11" t="s">
        <v>27</v>
      </c>
      <c r="I445" s="15" t="s">
        <v>56</v>
      </c>
      <c r="J445" s="15" t="s">
        <v>28</v>
      </c>
      <c r="K445" s="16" t="s">
        <v>29</v>
      </c>
      <c r="L445" s="15" t="s">
        <v>661</v>
      </c>
      <c r="M445" s="15"/>
      <c r="N445" s="15" t="s">
        <v>37</v>
      </c>
      <c r="O445" s="15"/>
      <c r="P445" s="16" t="s">
        <v>442</v>
      </c>
      <c r="Q445" s="17">
        <v>9999</v>
      </c>
      <c r="R445" s="18">
        <v>47.99</v>
      </c>
      <c r="S445" s="19">
        <v>5979.9884999999995</v>
      </c>
      <c r="T445" s="20" t="s">
        <v>33</v>
      </c>
      <c r="U445" s="21" t="s">
        <v>34</v>
      </c>
      <c r="V445" s="22">
        <v>46</v>
      </c>
      <c r="W445" s="22">
        <v>2</v>
      </c>
      <c r="X445" s="23"/>
    </row>
    <row r="446" spans="1:24" s="1" customFormat="1" ht="108" customHeight="1" x14ac:dyDescent="0.3">
      <c r="A446" s="11" t="s">
        <v>570</v>
      </c>
      <c r="B446" s="11" t="s">
        <v>659</v>
      </c>
      <c r="C446" s="12" t="s">
        <v>662</v>
      </c>
      <c r="D446" s="13"/>
      <c r="E446" s="39" t="str">
        <f>HYPERLINK("https://www.google.ru/search?q=112140128&amp;newwindow=1&amp;tbm=isch","Еще фото")</f>
        <v>Еще фото</v>
      </c>
      <c r="F446" s="14"/>
      <c r="G446" s="11" t="s">
        <v>56</v>
      </c>
      <c r="H446" s="11" t="s">
        <v>27</v>
      </c>
      <c r="I446" s="15" t="s">
        <v>56</v>
      </c>
      <c r="J446" s="15" t="s">
        <v>28</v>
      </c>
      <c r="K446" s="16" t="s">
        <v>29</v>
      </c>
      <c r="L446" s="15" t="s">
        <v>663</v>
      </c>
      <c r="M446" s="15"/>
      <c r="N446" s="15" t="s">
        <v>37</v>
      </c>
      <c r="O446" s="15"/>
      <c r="P446" s="16" t="s">
        <v>442</v>
      </c>
      <c r="Q446" s="17">
        <v>9999</v>
      </c>
      <c r="R446" s="18">
        <v>47.99</v>
      </c>
      <c r="S446" s="19">
        <v>5979.9884999999995</v>
      </c>
      <c r="T446" s="20" t="s">
        <v>33</v>
      </c>
      <c r="U446" s="21" t="s">
        <v>34</v>
      </c>
      <c r="V446" s="22">
        <v>46</v>
      </c>
      <c r="W446" s="22">
        <v>1</v>
      </c>
      <c r="X446" s="23"/>
    </row>
    <row r="447" spans="1:24" s="1" customFormat="1" ht="108" customHeight="1" x14ac:dyDescent="0.3">
      <c r="A447" s="11" t="s">
        <v>570</v>
      </c>
      <c r="B447" s="11" t="s">
        <v>664</v>
      </c>
      <c r="C447" s="12" t="s">
        <v>665</v>
      </c>
      <c r="D447" s="13"/>
      <c r="E447" s="39" t="str">
        <f>HYPERLINK("https://www.google.ru/search?q=112140398&amp;newwindow=1&amp;tbm=isch","Еще фото")</f>
        <v>Еще фото</v>
      </c>
      <c r="F447" s="14"/>
      <c r="G447" s="11" t="s">
        <v>56</v>
      </c>
      <c r="H447" s="11" t="s">
        <v>27</v>
      </c>
      <c r="I447" s="15" t="s">
        <v>56</v>
      </c>
      <c r="J447" s="15" t="s">
        <v>28</v>
      </c>
      <c r="K447" s="16" t="s">
        <v>62</v>
      </c>
      <c r="L447" s="15" t="s">
        <v>666</v>
      </c>
      <c r="M447" s="15" t="s">
        <v>64</v>
      </c>
      <c r="N447" s="15" t="s">
        <v>37</v>
      </c>
      <c r="O447" s="15" t="s">
        <v>65</v>
      </c>
      <c r="P447" s="16" t="s">
        <v>667</v>
      </c>
      <c r="Q447" s="17">
        <v>9999</v>
      </c>
      <c r="R447" s="18">
        <v>47.99</v>
      </c>
      <c r="S447" s="19">
        <v>5979.9884999999995</v>
      </c>
      <c r="T447" s="20" t="s">
        <v>33</v>
      </c>
      <c r="U447" s="21" t="s">
        <v>583</v>
      </c>
      <c r="V447" s="22">
        <v>42</v>
      </c>
      <c r="W447" s="22">
        <v>1</v>
      </c>
      <c r="X447" s="23"/>
    </row>
    <row r="448" spans="1:24" s="1" customFormat="1" ht="52.05" customHeight="1" x14ac:dyDescent="0.3">
      <c r="A448" s="11" t="s">
        <v>570</v>
      </c>
      <c r="B448" s="11" t="s">
        <v>668</v>
      </c>
      <c r="C448" s="12" t="s">
        <v>669</v>
      </c>
      <c r="D448" s="53"/>
      <c r="E448" s="39" t="str">
        <f>HYPERLINK("https://www.google.ru/search?q=112339439&amp;newwindow=1&amp;tbm=isch","Еще фото")</f>
        <v>Еще фото</v>
      </c>
      <c r="F448" s="14"/>
      <c r="G448" s="11" t="s">
        <v>56</v>
      </c>
      <c r="H448" s="11" t="s">
        <v>27</v>
      </c>
      <c r="I448" s="15" t="s">
        <v>56</v>
      </c>
      <c r="J448" s="15" t="s">
        <v>28</v>
      </c>
      <c r="K448" s="16" t="s">
        <v>29</v>
      </c>
      <c r="L448" s="55" t="s">
        <v>670</v>
      </c>
      <c r="M448" s="15"/>
      <c r="N448" s="15" t="s">
        <v>37</v>
      </c>
      <c r="O448" s="15"/>
      <c r="P448" s="16" t="s">
        <v>671</v>
      </c>
      <c r="Q448" s="17">
        <v>9999</v>
      </c>
      <c r="R448" s="18">
        <v>47.99</v>
      </c>
      <c r="S448" s="19">
        <v>5979.9884999999995</v>
      </c>
      <c r="T448" s="20" t="s">
        <v>33</v>
      </c>
      <c r="U448" s="21" t="s">
        <v>229</v>
      </c>
      <c r="V448" s="22">
        <v>50</v>
      </c>
      <c r="W448" s="22">
        <v>1</v>
      </c>
      <c r="X448" s="23"/>
    </row>
    <row r="449" spans="1:24" s="1" customFormat="1" ht="61.05" customHeight="1" x14ac:dyDescent="0.3">
      <c r="A449" s="24" t="s">
        <v>570</v>
      </c>
      <c r="B449" s="24" t="s">
        <v>668</v>
      </c>
      <c r="C449" s="12" t="s">
        <v>669</v>
      </c>
      <c r="D449" s="54"/>
      <c r="E449" s="39" t="str">
        <f>HYPERLINK("https://www.google.ru/search?q=112339439&amp;newwindow=1&amp;tbm=isch","Еще фото")</f>
        <v>Еще фото</v>
      </c>
      <c r="F449" s="14"/>
      <c r="G449" s="24" t="s">
        <v>56</v>
      </c>
      <c r="H449" s="24" t="s">
        <v>27</v>
      </c>
      <c r="I449" s="24" t="s">
        <v>56</v>
      </c>
      <c r="J449" s="15" t="s">
        <v>28</v>
      </c>
      <c r="K449" s="16" t="s">
        <v>29</v>
      </c>
      <c r="L449" s="56"/>
      <c r="M449" s="15"/>
      <c r="N449" s="15" t="s">
        <v>37</v>
      </c>
      <c r="O449" s="15"/>
      <c r="P449" s="16" t="s">
        <v>671</v>
      </c>
      <c r="Q449" s="17">
        <v>9999</v>
      </c>
      <c r="R449" s="18">
        <v>47.99</v>
      </c>
      <c r="S449" s="19">
        <v>5979.9884999999995</v>
      </c>
      <c r="T449" s="20" t="s">
        <v>33</v>
      </c>
      <c r="U449" s="21" t="s">
        <v>672</v>
      </c>
      <c r="V449" s="22">
        <v>54</v>
      </c>
      <c r="W449" s="22">
        <v>1</v>
      </c>
      <c r="X449" s="23"/>
    </row>
    <row r="450" spans="1:24" s="1" customFormat="1" ht="108" customHeight="1" x14ac:dyDescent="0.3">
      <c r="A450" s="11" t="s">
        <v>570</v>
      </c>
      <c r="B450" s="11" t="s">
        <v>673</v>
      </c>
      <c r="C450" s="12" t="s">
        <v>674</v>
      </c>
      <c r="D450" s="13"/>
      <c r="E450" s="39" t="str">
        <f>HYPERLINK("https://www.google.ru/search?q=L305PHJB&amp;newwindow=1&amp;tbm=isch","Еще фото")</f>
        <v>Еще фото</v>
      </c>
      <c r="F450" s="14"/>
      <c r="G450" s="11" t="s">
        <v>56</v>
      </c>
      <c r="H450" s="11" t="s">
        <v>27</v>
      </c>
      <c r="I450" s="15" t="s">
        <v>56</v>
      </c>
      <c r="J450" s="15" t="s">
        <v>28</v>
      </c>
      <c r="K450" s="16" t="s">
        <v>62</v>
      </c>
      <c r="L450" s="15" t="s">
        <v>675</v>
      </c>
      <c r="M450" s="15" t="s">
        <v>64</v>
      </c>
      <c r="N450" s="15" t="s">
        <v>37</v>
      </c>
      <c r="O450" s="15" t="s">
        <v>65</v>
      </c>
      <c r="P450" s="16" t="s">
        <v>676</v>
      </c>
      <c r="Q450" s="17">
        <v>7299</v>
      </c>
      <c r="R450" s="18">
        <v>47.94</v>
      </c>
      <c r="S450" s="19">
        <v>4369.9884999999995</v>
      </c>
      <c r="T450" s="20" t="s">
        <v>33</v>
      </c>
      <c r="U450" s="21" t="s">
        <v>592</v>
      </c>
      <c r="V450" s="22">
        <v>40</v>
      </c>
      <c r="W450" s="22">
        <v>1</v>
      </c>
      <c r="X450" s="23"/>
    </row>
    <row r="451" spans="1:24" s="1" customFormat="1" ht="108" customHeight="1" x14ac:dyDescent="0.3">
      <c r="A451" s="11" t="s">
        <v>570</v>
      </c>
      <c r="B451" s="11" t="s">
        <v>677</v>
      </c>
      <c r="C451" s="12" t="s">
        <v>678</v>
      </c>
      <c r="D451" s="13"/>
      <c r="E451" s="39" t="str">
        <f>HYPERLINK("https://www.google.ru/search?q=112118455&amp;newwindow=1&amp;tbm=isch","Еще фото")</f>
        <v>Еще фото</v>
      </c>
      <c r="F451" s="14"/>
      <c r="G451" s="11" t="s">
        <v>56</v>
      </c>
      <c r="H451" s="11" t="s">
        <v>27</v>
      </c>
      <c r="I451" s="15" t="s">
        <v>56</v>
      </c>
      <c r="J451" s="15" t="s">
        <v>28</v>
      </c>
      <c r="K451" s="16" t="s">
        <v>29</v>
      </c>
      <c r="L451" s="15" t="s">
        <v>679</v>
      </c>
      <c r="M451" s="15"/>
      <c r="N451" s="15" t="s">
        <v>37</v>
      </c>
      <c r="O451" s="15"/>
      <c r="P451" s="16" t="s">
        <v>77</v>
      </c>
      <c r="Q451" s="17">
        <v>9199</v>
      </c>
      <c r="R451" s="18">
        <v>47.82</v>
      </c>
      <c r="S451" s="19">
        <v>5519.9884999999995</v>
      </c>
      <c r="T451" s="20" t="s">
        <v>33</v>
      </c>
      <c r="U451" s="21" t="s">
        <v>149</v>
      </c>
      <c r="V451" s="25" t="s">
        <v>130</v>
      </c>
      <c r="W451" s="22">
        <v>1</v>
      </c>
      <c r="X451" s="23"/>
    </row>
    <row r="452" spans="1:24" s="1" customFormat="1" ht="52.05" customHeight="1" x14ac:dyDescent="0.3">
      <c r="A452" s="11" t="s">
        <v>570</v>
      </c>
      <c r="B452" s="11" t="s">
        <v>680</v>
      </c>
      <c r="C452" s="12" t="s">
        <v>681</v>
      </c>
      <c r="D452" s="53"/>
      <c r="E452" s="39" t="str">
        <f>HYPERLINK("https://www.google.ru/search?q=112328555&amp;newwindow=1&amp;tbm=isch","Еще фото")</f>
        <v>Еще фото</v>
      </c>
      <c r="F452" s="14"/>
      <c r="G452" s="11" t="s">
        <v>56</v>
      </c>
      <c r="H452" s="11" t="s">
        <v>27</v>
      </c>
      <c r="I452" s="15" t="s">
        <v>56</v>
      </c>
      <c r="J452" s="15" t="s">
        <v>28</v>
      </c>
      <c r="K452" s="16" t="s">
        <v>62</v>
      </c>
      <c r="L452" s="55" t="s">
        <v>682</v>
      </c>
      <c r="M452" s="15"/>
      <c r="N452" s="15" t="s">
        <v>37</v>
      </c>
      <c r="O452" s="15"/>
      <c r="P452" s="16" t="s">
        <v>676</v>
      </c>
      <c r="Q452" s="17">
        <v>9199</v>
      </c>
      <c r="R452" s="18">
        <v>47.82</v>
      </c>
      <c r="S452" s="19">
        <v>5519.9884999999995</v>
      </c>
      <c r="T452" s="20" t="s">
        <v>33</v>
      </c>
      <c r="U452" s="21" t="s">
        <v>602</v>
      </c>
      <c r="V452" s="25" t="s">
        <v>71</v>
      </c>
      <c r="W452" s="22">
        <v>1</v>
      </c>
      <c r="X452" s="23"/>
    </row>
    <row r="453" spans="1:24" s="1" customFormat="1" ht="61.05" customHeight="1" x14ac:dyDescent="0.3">
      <c r="A453" s="24" t="s">
        <v>570</v>
      </c>
      <c r="B453" s="24" t="s">
        <v>680</v>
      </c>
      <c r="C453" s="12" t="s">
        <v>681</v>
      </c>
      <c r="D453" s="54"/>
      <c r="E453" s="39" t="str">
        <f>HYPERLINK("https://www.google.ru/search?q=112328555&amp;newwindow=1&amp;tbm=isch","Еще фото")</f>
        <v>Еще фото</v>
      </c>
      <c r="F453" s="14"/>
      <c r="G453" s="24" t="s">
        <v>56</v>
      </c>
      <c r="H453" s="24" t="s">
        <v>27</v>
      </c>
      <c r="I453" s="24" t="s">
        <v>56</v>
      </c>
      <c r="J453" s="15" t="s">
        <v>28</v>
      </c>
      <c r="K453" s="16" t="s">
        <v>62</v>
      </c>
      <c r="L453" s="56"/>
      <c r="M453" s="15"/>
      <c r="N453" s="15" t="s">
        <v>37</v>
      </c>
      <c r="O453" s="15"/>
      <c r="P453" s="16" t="s">
        <v>676</v>
      </c>
      <c r="Q453" s="17">
        <v>9199</v>
      </c>
      <c r="R453" s="18">
        <v>47.82</v>
      </c>
      <c r="S453" s="19">
        <v>5519.9884999999995</v>
      </c>
      <c r="T453" s="20" t="s">
        <v>33</v>
      </c>
      <c r="U453" s="21" t="s">
        <v>683</v>
      </c>
      <c r="V453" s="25" t="s">
        <v>45</v>
      </c>
      <c r="W453" s="22">
        <v>1</v>
      </c>
      <c r="X453" s="23"/>
    </row>
    <row r="454" spans="1:24" s="1" customFormat="1" ht="35" customHeight="1" x14ac:dyDescent="0.3">
      <c r="A454" s="11" t="s">
        <v>570</v>
      </c>
      <c r="B454" s="11" t="s">
        <v>684</v>
      </c>
      <c r="C454" s="12" t="s">
        <v>685</v>
      </c>
      <c r="D454" s="57"/>
      <c r="E454" s="39" t="str">
        <f>HYPERLINK("https://www.google.ru/search?q=112360225&amp;newwindow=1&amp;tbm=isch","Еще фото")</f>
        <v>Еще фото</v>
      </c>
      <c r="F454" s="14"/>
      <c r="G454" s="11" t="s">
        <v>56</v>
      </c>
      <c r="H454" s="11" t="s">
        <v>27</v>
      </c>
      <c r="I454" s="15" t="s">
        <v>56</v>
      </c>
      <c r="J454" s="15" t="s">
        <v>28</v>
      </c>
      <c r="K454" s="16" t="s">
        <v>29</v>
      </c>
      <c r="L454" s="55" t="s">
        <v>686</v>
      </c>
      <c r="M454" s="15"/>
      <c r="N454" s="15" t="s">
        <v>112</v>
      </c>
      <c r="O454" s="15"/>
      <c r="P454" s="16" t="s">
        <v>77</v>
      </c>
      <c r="Q454" s="17">
        <v>9199</v>
      </c>
      <c r="R454" s="18">
        <v>47.82</v>
      </c>
      <c r="S454" s="19">
        <v>5519.9884999999995</v>
      </c>
      <c r="T454" s="20" t="s">
        <v>33</v>
      </c>
      <c r="U454" s="21" t="s">
        <v>34</v>
      </c>
      <c r="V454" s="22">
        <v>46</v>
      </c>
      <c r="W454" s="22">
        <v>1</v>
      </c>
      <c r="X454" s="23"/>
    </row>
    <row r="455" spans="1:24" s="1" customFormat="1" ht="35" customHeight="1" x14ac:dyDescent="0.3">
      <c r="A455" s="24" t="s">
        <v>570</v>
      </c>
      <c r="B455" s="24" t="s">
        <v>684</v>
      </c>
      <c r="C455" s="12" t="s">
        <v>685</v>
      </c>
      <c r="D455" s="58"/>
      <c r="E455" s="39" t="str">
        <f>HYPERLINK("https://www.google.ru/search?q=112360225&amp;newwindow=1&amp;tbm=isch","Еще фото")</f>
        <v>Еще фото</v>
      </c>
      <c r="F455" s="14"/>
      <c r="G455" s="24" t="s">
        <v>56</v>
      </c>
      <c r="H455" s="24" t="s">
        <v>27</v>
      </c>
      <c r="I455" s="24" t="s">
        <v>56</v>
      </c>
      <c r="J455" s="15" t="s">
        <v>28</v>
      </c>
      <c r="K455" s="16" t="s">
        <v>29</v>
      </c>
      <c r="L455" s="60"/>
      <c r="M455" s="15"/>
      <c r="N455" s="15" t="s">
        <v>112</v>
      </c>
      <c r="O455" s="15"/>
      <c r="P455" s="16" t="s">
        <v>77</v>
      </c>
      <c r="Q455" s="17">
        <v>9199</v>
      </c>
      <c r="R455" s="18">
        <v>47.82</v>
      </c>
      <c r="S455" s="19">
        <v>5519.9884999999995</v>
      </c>
      <c r="T455" s="20" t="s">
        <v>33</v>
      </c>
      <c r="U455" s="21" t="s">
        <v>687</v>
      </c>
      <c r="V455" s="22">
        <v>56</v>
      </c>
      <c r="W455" s="22">
        <v>2</v>
      </c>
      <c r="X455" s="23"/>
    </row>
    <row r="456" spans="1:24" s="1" customFormat="1" ht="37.049999999999997" customHeight="1" x14ac:dyDescent="0.3">
      <c r="A456" s="24" t="s">
        <v>570</v>
      </c>
      <c r="B456" s="24" t="s">
        <v>684</v>
      </c>
      <c r="C456" s="12" t="s">
        <v>685</v>
      </c>
      <c r="D456" s="59"/>
      <c r="E456" s="39" t="str">
        <f>HYPERLINK("https://www.google.ru/search?q=112360225&amp;newwindow=1&amp;tbm=isch","Еще фото")</f>
        <v>Еще фото</v>
      </c>
      <c r="F456" s="14"/>
      <c r="G456" s="24" t="s">
        <v>56</v>
      </c>
      <c r="H456" s="24" t="s">
        <v>27</v>
      </c>
      <c r="I456" s="24" t="s">
        <v>56</v>
      </c>
      <c r="J456" s="15" t="s">
        <v>28</v>
      </c>
      <c r="K456" s="16" t="s">
        <v>29</v>
      </c>
      <c r="L456" s="56"/>
      <c r="M456" s="15"/>
      <c r="N456" s="15" t="s">
        <v>112</v>
      </c>
      <c r="O456" s="15"/>
      <c r="P456" s="16" t="s">
        <v>77</v>
      </c>
      <c r="Q456" s="17">
        <v>9199</v>
      </c>
      <c r="R456" s="18">
        <v>47.82</v>
      </c>
      <c r="S456" s="19">
        <v>5519.9884999999995</v>
      </c>
      <c r="T456" s="20" t="s">
        <v>33</v>
      </c>
      <c r="U456" s="21" t="s">
        <v>104</v>
      </c>
      <c r="V456" s="22">
        <v>56</v>
      </c>
      <c r="W456" s="22">
        <v>1</v>
      </c>
      <c r="X456" s="23"/>
    </row>
    <row r="457" spans="1:24" s="1" customFormat="1" ht="35" customHeight="1" x14ac:dyDescent="0.3">
      <c r="A457" s="11" t="s">
        <v>570</v>
      </c>
      <c r="B457" s="11" t="s">
        <v>688</v>
      </c>
      <c r="C457" s="12" t="s">
        <v>689</v>
      </c>
      <c r="D457" s="57"/>
      <c r="E457" s="39" t="str">
        <f>HYPERLINK("https://www.google.ru/search?q=112376783&amp;newwindow=1&amp;tbm=isch","Еще фото")</f>
        <v>Еще фото</v>
      </c>
      <c r="F457" s="14"/>
      <c r="G457" s="11" t="s">
        <v>56</v>
      </c>
      <c r="H457" s="11" t="s">
        <v>27</v>
      </c>
      <c r="I457" s="15" t="s">
        <v>56</v>
      </c>
      <c r="J457" s="15" t="s">
        <v>28</v>
      </c>
      <c r="K457" s="16" t="s">
        <v>62</v>
      </c>
      <c r="L457" s="55" t="s">
        <v>690</v>
      </c>
      <c r="M457" s="15"/>
      <c r="N457" s="15" t="s">
        <v>37</v>
      </c>
      <c r="O457" s="15"/>
      <c r="P457" s="16" t="s">
        <v>50</v>
      </c>
      <c r="Q457" s="17">
        <v>9199</v>
      </c>
      <c r="R457" s="18">
        <v>47.82</v>
      </c>
      <c r="S457" s="19">
        <v>5519.9884999999995</v>
      </c>
      <c r="T457" s="20" t="s">
        <v>33</v>
      </c>
      <c r="U457" s="21" t="s">
        <v>583</v>
      </c>
      <c r="V457" s="22">
        <v>42</v>
      </c>
      <c r="W457" s="22">
        <v>1</v>
      </c>
      <c r="X457" s="23"/>
    </row>
    <row r="458" spans="1:24" s="1" customFormat="1" ht="35" customHeight="1" x14ac:dyDescent="0.3">
      <c r="A458" s="24" t="s">
        <v>570</v>
      </c>
      <c r="B458" s="24" t="s">
        <v>688</v>
      </c>
      <c r="C458" s="12" t="s">
        <v>689</v>
      </c>
      <c r="D458" s="58"/>
      <c r="E458" s="39" t="str">
        <f>HYPERLINK("https://www.google.ru/search?q=112376783&amp;newwindow=1&amp;tbm=isch","Еще фото")</f>
        <v>Еще фото</v>
      </c>
      <c r="F458" s="14"/>
      <c r="G458" s="24" t="s">
        <v>56</v>
      </c>
      <c r="H458" s="24" t="s">
        <v>27</v>
      </c>
      <c r="I458" s="24" t="s">
        <v>56</v>
      </c>
      <c r="J458" s="15" t="s">
        <v>28</v>
      </c>
      <c r="K458" s="16" t="s">
        <v>62</v>
      </c>
      <c r="L458" s="60"/>
      <c r="M458" s="15"/>
      <c r="N458" s="15" t="s">
        <v>37</v>
      </c>
      <c r="O458" s="15"/>
      <c r="P458" s="16" t="s">
        <v>50</v>
      </c>
      <c r="Q458" s="17">
        <v>9199</v>
      </c>
      <c r="R458" s="18">
        <v>47.82</v>
      </c>
      <c r="S458" s="19">
        <v>5519.9884999999995</v>
      </c>
      <c r="T458" s="20" t="s">
        <v>33</v>
      </c>
      <c r="U458" s="21" t="s">
        <v>584</v>
      </c>
      <c r="V458" s="25" t="s">
        <v>71</v>
      </c>
      <c r="W458" s="22">
        <v>1</v>
      </c>
      <c r="X458" s="23"/>
    </row>
    <row r="459" spans="1:24" s="1" customFormat="1" ht="37.049999999999997" customHeight="1" x14ac:dyDescent="0.3">
      <c r="A459" s="24" t="s">
        <v>570</v>
      </c>
      <c r="B459" s="24" t="s">
        <v>688</v>
      </c>
      <c r="C459" s="12" t="s">
        <v>689</v>
      </c>
      <c r="D459" s="59"/>
      <c r="E459" s="39" t="str">
        <f>HYPERLINK("https://www.google.ru/search?q=112376783&amp;newwindow=1&amp;tbm=isch","Еще фото")</f>
        <v>Еще фото</v>
      </c>
      <c r="F459" s="14"/>
      <c r="G459" s="24" t="s">
        <v>56</v>
      </c>
      <c r="H459" s="24" t="s">
        <v>27</v>
      </c>
      <c r="I459" s="24" t="s">
        <v>56</v>
      </c>
      <c r="J459" s="15" t="s">
        <v>28</v>
      </c>
      <c r="K459" s="16" t="s">
        <v>62</v>
      </c>
      <c r="L459" s="56"/>
      <c r="M459" s="15"/>
      <c r="N459" s="15" t="s">
        <v>37</v>
      </c>
      <c r="O459" s="15"/>
      <c r="P459" s="16" t="s">
        <v>50</v>
      </c>
      <c r="Q459" s="17">
        <v>9199</v>
      </c>
      <c r="R459" s="18">
        <v>47.82</v>
      </c>
      <c r="S459" s="19">
        <v>5519.9884999999995</v>
      </c>
      <c r="T459" s="20" t="s">
        <v>33</v>
      </c>
      <c r="U459" s="21" t="s">
        <v>586</v>
      </c>
      <c r="V459" s="22">
        <v>44</v>
      </c>
      <c r="W459" s="22">
        <v>1</v>
      </c>
      <c r="X459" s="23"/>
    </row>
    <row r="460" spans="1:24" s="1" customFormat="1" ht="108" customHeight="1" x14ac:dyDescent="0.3">
      <c r="A460" s="11" t="s">
        <v>570</v>
      </c>
      <c r="B460" s="11" t="s">
        <v>691</v>
      </c>
      <c r="C460" s="12" t="s">
        <v>692</v>
      </c>
      <c r="D460" s="13"/>
      <c r="E460" s="39" t="str">
        <f>HYPERLINK("https://www.google.ru/search?q=L736QDCI&amp;newwindow=1&amp;tbm=isch","Еще фото")</f>
        <v>Еще фото</v>
      </c>
      <c r="F460" s="14"/>
      <c r="G460" s="11" t="s">
        <v>56</v>
      </c>
      <c r="H460" s="11" t="s">
        <v>27</v>
      </c>
      <c r="I460" s="15" t="s">
        <v>56</v>
      </c>
      <c r="J460" s="15" t="s">
        <v>28</v>
      </c>
      <c r="K460" s="16" t="s">
        <v>29</v>
      </c>
      <c r="L460" s="15" t="s">
        <v>693</v>
      </c>
      <c r="M460" s="15" t="s">
        <v>64</v>
      </c>
      <c r="N460" s="15" t="s">
        <v>76</v>
      </c>
      <c r="O460" s="15" t="s">
        <v>65</v>
      </c>
      <c r="P460" s="16" t="s">
        <v>667</v>
      </c>
      <c r="Q460" s="17">
        <v>6899</v>
      </c>
      <c r="R460" s="18">
        <v>47.82</v>
      </c>
      <c r="S460" s="19">
        <v>4139.9884999999995</v>
      </c>
      <c r="T460" s="20" t="s">
        <v>33</v>
      </c>
      <c r="U460" s="21" t="s">
        <v>70</v>
      </c>
      <c r="V460" s="25" t="s">
        <v>71</v>
      </c>
      <c r="W460" s="22">
        <v>3</v>
      </c>
      <c r="X460" s="23"/>
    </row>
    <row r="461" spans="1:24" s="1" customFormat="1" ht="108" customHeight="1" x14ac:dyDescent="0.3">
      <c r="A461" s="11" t="s">
        <v>570</v>
      </c>
      <c r="B461" s="11" t="s">
        <v>694</v>
      </c>
      <c r="C461" s="12" t="s">
        <v>695</v>
      </c>
      <c r="D461" s="13"/>
      <c r="E461" s="39" t="str">
        <f>HYPERLINK("https://www.google.ru/search?q=112350598&amp;newwindow=1&amp;tbm=isch","Еще фото")</f>
        <v>Еще фото</v>
      </c>
      <c r="F461" s="14"/>
      <c r="G461" s="11" t="s">
        <v>56</v>
      </c>
      <c r="H461" s="11" t="s">
        <v>27</v>
      </c>
      <c r="I461" s="15" t="s">
        <v>56</v>
      </c>
      <c r="J461" s="15" t="s">
        <v>28</v>
      </c>
      <c r="K461" s="16" t="s">
        <v>29</v>
      </c>
      <c r="L461" s="15" t="s">
        <v>696</v>
      </c>
      <c r="M461" s="15"/>
      <c r="N461" s="15" t="s">
        <v>37</v>
      </c>
      <c r="O461" s="15"/>
      <c r="P461" s="16" t="s">
        <v>77</v>
      </c>
      <c r="Q461" s="17">
        <v>11299</v>
      </c>
      <c r="R461" s="18">
        <v>47.78</v>
      </c>
      <c r="S461" s="19">
        <v>6784.9884999999995</v>
      </c>
      <c r="T461" s="20" t="s">
        <v>33</v>
      </c>
      <c r="U461" s="21" t="s">
        <v>229</v>
      </c>
      <c r="V461" s="22">
        <v>50</v>
      </c>
      <c r="W461" s="22">
        <v>1</v>
      </c>
      <c r="X461" s="23"/>
    </row>
    <row r="462" spans="1:24" s="1" customFormat="1" ht="52.05" customHeight="1" x14ac:dyDescent="0.3">
      <c r="A462" s="11" t="s">
        <v>570</v>
      </c>
      <c r="B462" s="11" t="s">
        <v>697</v>
      </c>
      <c r="C462" s="12" t="s">
        <v>698</v>
      </c>
      <c r="D462" s="53"/>
      <c r="E462" s="39" t="str">
        <f>HYPERLINK("https://www.google.ru/search?q=112376308&amp;newwindow=1&amp;tbm=isch","Еще фото")</f>
        <v>Еще фото</v>
      </c>
      <c r="F462" s="14"/>
      <c r="G462" s="11" t="s">
        <v>56</v>
      </c>
      <c r="H462" s="11" t="s">
        <v>27</v>
      </c>
      <c r="I462" s="15" t="s">
        <v>56</v>
      </c>
      <c r="J462" s="15" t="s">
        <v>28</v>
      </c>
      <c r="K462" s="16" t="s">
        <v>29</v>
      </c>
      <c r="L462" s="55" t="s">
        <v>690</v>
      </c>
      <c r="M462" s="15"/>
      <c r="N462" s="15" t="s">
        <v>76</v>
      </c>
      <c r="O462" s="15"/>
      <c r="P462" s="16" t="s">
        <v>50</v>
      </c>
      <c r="Q462" s="17">
        <v>11299</v>
      </c>
      <c r="R462" s="18">
        <v>47.78</v>
      </c>
      <c r="S462" s="19">
        <v>6784.9884999999995</v>
      </c>
      <c r="T462" s="20" t="s">
        <v>33</v>
      </c>
      <c r="U462" s="21" t="s">
        <v>38</v>
      </c>
      <c r="V462" s="22">
        <v>48</v>
      </c>
      <c r="W462" s="22">
        <v>1</v>
      </c>
      <c r="X462" s="23"/>
    </row>
    <row r="463" spans="1:24" s="1" customFormat="1" ht="61.05" customHeight="1" x14ac:dyDescent="0.3">
      <c r="A463" s="24" t="s">
        <v>570</v>
      </c>
      <c r="B463" s="24" t="s">
        <v>697</v>
      </c>
      <c r="C463" s="12" t="s">
        <v>698</v>
      </c>
      <c r="D463" s="54"/>
      <c r="E463" s="39" t="str">
        <f>HYPERLINK("https://www.google.ru/search?q=112376308&amp;newwindow=1&amp;tbm=isch","Еще фото")</f>
        <v>Еще фото</v>
      </c>
      <c r="F463" s="14"/>
      <c r="G463" s="24" t="s">
        <v>56</v>
      </c>
      <c r="H463" s="24" t="s">
        <v>27</v>
      </c>
      <c r="I463" s="24" t="s">
        <v>56</v>
      </c>
      <c r="J463" s="15" t="s">
        <v>28</v>
      </c>
      <c r="K463" s="16" t="s">
        <v>29</v>
      </c>
      <c r="L463" s="56"/>
      <c r="M463" s="15"/>
      <c r="N463" s="15" t="s">
        <v>76</v>
      </c>
      <c r="O463" s="15"/>
      <c r="P463" s="16" t="s">
        <v>50</v>
      </c>
      <c r="Q463" s="17">
        <v>11299</v>
      </c>
      <c r="R463" s="18">
        <v>47.78</v>
      </c>
      <c r="S463" s="19">
        <v>6784.9884999999995</v>
      </c>
      <c r="T463" s="20" t="s">
        <v>33</v>
      </c>
      <c r="U463" s="21" t="s">
        <v>229</v>
      </c>
      <c r="V463" s="22">
        <v>50</v>
      </c>
      <c r="W463" s="22">
        <v>1</v>
      </c>
      <c r="X463" s="23"/>
    </row>
    <row r="464" spans="1:24" s="1" customFormat="1" ht="52.05" customHeight="1" x14ac:dyDescent="0.3">
      <c r="A464" s="11" t="s">
        <v>570</v>
      </c>
      <c r="B464" s="11" t="s">
        <v>699</v>
      </c>
      <c r="C464" s="12" t="s">
        <v>700</v>
      </c>
      <c r="D464" s="53"/>
      <c r="E464" s="39" t="str">
        <f>HYPERLINK("https://www.google.ru/search?q=112376361&amp;newwindow=1&amp;tbm=isch","Еще фото")</f>
        <v>Еще фото</v>
      </c>
      <c r="F464" s="14"/>
      <c r="G464" s="11" t="s">
        <v>56</v>
      </c>
      <c r="H464" s="11" t="s">
        <v>27</v>
      </c>
      <c r="I464" s="15" t="s">
        <v>56</v>
      </c>
      <c r="J464" s="15" t="s">
        <v>28</v>
      </c>
      <c r="K464" s="16" t="s">
        <v>29</v>
      </c>
      <c r="L464" s="55" t="s">
        <v>701</v>
      </c>
      <c r="M464" s="15"/>
      <c r="N464" s="15" t="s">
        <v>89</v>
      </c>
      <c r="O464" s="15"/>
      <c r="P464" s="16" t="s">
        <v>77</v>
      </c>
      <c r="Q464" s="17">
        <v>11299</v>
      </c>
      <c r="R464" s="18">
        <v>47.78</v>
      </c>
      <c r="S464" s="19">
        <v>6784.9884999999995</v>
      </c>
      <c r="T464" s="20" t="s">
        <v>33</v>
      </c>
      <c r="U464" s="21" t="s">
        <v>44</v>
      </c>
      <c r="V464" s="25" t="s">
        <v>130</v>
      </c>
      <c r="W464" s="22">
        <v>1</v>
      </c>
      <c r="X464" s="23"/>
    </row>
    <row r="465" spans="1:24" s="1" customFormat="1" ht="61.05" customHeight="1" x14ac:dyDescent="0.3">
      <c r="A465" s="24" t="s">
        <v>570</v>
      </c>
      <c r="B465" s="24" t="s">
        <v>699</v>
      </c>
      <c r="C465" s="12" t="s">
        <v>700</v>
      </c>
      <c r="D465" s="54"/>
      <c r="E465" s="39" t="str">
        <f>HYPERLINK("https://www.google.ru/search?q=112376361&amp;newwindow=1&amp;tbm=isch","Еще фото")</f>
        <v>Еще фото</v>
      </c>
      <c r="F465" s="14"/>
      <c r="G465" s="24" t="s">
        <v>56</v>
      </c>
      <c r="H465" s="24" t="s">
        <v>27</v>
      </c>
      <c r="I465" s="24" t="s">
        <v>56</v>
      </c>
      <c r="J465" s="15" t="s">
        <v>28</v>
      </c>
      <c r="K465" s="16" t="s">
        <v>29</v>
      </c>
      <c r="L465" s="56"/>
      <c r="M465" s="15"/>
      <c r="N465" s="15" t="s">
        <v>89</v>
      </c>
      <c r="O465" s="15"/>
      <c r="P465" s="16" t="s">
        <v>77</v>
      </c>
      <c r="Q465" s="17">
        <v>11299</v>
      </c>
      <c r="R465" s="18">
        <v>47.78</v>
      </c>
      <c r="S465" s="19">
        <v>6784.9884999999995</v>
      </c>
      <c r="T465" s="20" t="s">
        <v>33</v>
      </c>
      <c r="U465" s="21" t="s">
        <v>38</v>
      </c>
      <c r="V465" s="22">
        <v>48</v>
      </c>
      <c r="W465" s="22">
        <v>1</v>
      </c>
      <c r="X465" s="23"/>
    </row>
    <row r="466" spans="1:24" s="1" customFormat="1" ht="52.05" customHeight="1" x14ac:dyDescent="0.3">
      <c r="A466" s="11" t="s">
        <v>570</v>
      </c>
      <c r="B466" s="11" t="s">
        <v>702</v>
      </c>
      <c r="C466" s="12" t="s">
        <v>703</v>
      </c>
      <c r="D466" s="53"/>
      <c r="E466" s="39" t="str">
        <f>HYPERLINK("https://www.google.ru/search?q=112376408&amp;newwindow=1&amp;tbm=isch","Еще фото")</f>
        <v>Еще фото</v>
      </c>
      <c r="F466" s="14"/>
      <c r="G466" s="11" t="s">
        <v>56</v>
      </c>
      <c r="H466" s="11" t="s">
        <v>27</v>
      </c>
      <c r="I466" s="15" t="s">
        <v>56</v>
      </c>
      <c r="J466" s="15" t="s">
        <v>28</v>
      </c>
      <c r="K466" s="16" t="s">
        <v>29</v>
      </c>
      <c r="L466" s="55" t="s">
        <v>704</v>
      </c>
      <c r="M466" s="15"/>
      <c r="N466" s="15" t="s">
        <v>37</v>
      </c>
      <c r="O466" s="15"/>
      <c r="P466" s="16" t="s">
        <v>77</v>
      </c>
      <c r="Q466" s="17">
        <v>11299</v>
      </c>
      <c r="R466" s="18">
        <v>47.78</v>
      </c>
      <c r="S466" s="19">
        <v>6784.9884999999995</v>
      </c>
      <c r="T466" s="20" t="s">
        <v>33</v>
      </c>
      <c r="U466" s="21" t="s">
        <v>38</v>
      </c>
      <c r="V466" s="22">
        <v>48</v>
      </c>
      <c r="W466" s="22">
        <v>1</v>
      </c>
      <c r="X466" s="23"/>
    </row>
    <row r="467" spans="1:24" s="1" customFormat="1" ht="61.05" customHeight="1" x14ac:dyDescent="0.3">
      <c r="A467" s="24" t="s">
        <v>570</v>
      </c>
      <c r="B467" s="24" t="s">
        <v>702</v>
      </c>
      <c r="C467" s="12" t="s">
        <v>703</v>
      </c>
      <c r="D467" s="54"/>
      <c r="E467" s="39" t="str">
        <f>HYPERLINK("https://www.google.ru/search?q=112376408&amp;newwindow=1&amp;tbm=isch","Еще фото")</f>
        <v>Еще фото</v>
      </c>
      <c r="F467" s="14"/>
      <c r="G467" s="24" t="s">
        <v>56</v>
      </c>
      <c r="H467" s="24" t="s">
        <v>27</v>
      </c>
      <c r="I467" s="24" t="s">
        <v>56</v>
      </c>
      <c r="J467" s="15" t="s">
        <v>28</v>
      </c>
      <c r="K467" s="16" t="s">
        <v>29</v>
      </c>
      <c r="L467" s="56"/>
      <c r="M467" s="15"/>
      <c r="N467" s="15" t="s">
        <v>37</v>
      </c>
      <c r="O467" s="15"/>
      <c r="P467" s="16" t="s">
        <v>77</v>
      </c>
      <c r="Q467" s="17">
        <v>11299</v>
      </c>
      <c r="R467" s="18">
        <v>47.78</v>
      </c>
      <c r="S467" s="19">
        <v>6784.9884999999995</v>
      </c>
      <c r="T467" s="20" t="s">
        <v>33</v>
      </c>
      <c r="U467" s="21" t="s">
        <v>153</v>
      </c>
      <c r="V467" s="25" t="s">
        <v>45</v>
      </c>
      <c r="W467" s="22">
        <v>1</v>
      </c>
      <c r="X467" s="23"/>
    </row>
    <row r="468" spans="1:24" s="1" customFormat="1" ht="52.05" customHeight="1" x14ac:dyDescent="0.3">
      <c r="A468" s="11" t="s">
        <v>570</v>
      </c>
      <c r="B468" s="11" t="s">
        <v>705</v>
      </c>
      <c r="C468" s="12" t="s">
        <v>706</v>
      </c>
      <c r="D468" s="53"/>
      <c r="E468" s="39" t="str">
        <f>HYPERLINK("https://www.google.ru/search?q=112376609&amp;newwindow=1&amp;tbm=isch","Еще фото")</f>
        <v>Еще фото</v>
      </c>
      <c r="F468" s="14"/>
      <c r="G468" s="11" t="s">
        <v>56</v>
      </c>
      <c r="H468" s="11" t="s">
        <v>27</v>
      </c>
      <c r="I468" s="15" t="s">
        <v>56</v>
      </c>
      <c r="J468" s="15" t="s">
        <v>28</v>
      </c>
      <c r="K468" s="16" t="s">
        <v>62</v>
      </c>
      <c r="L468" s="55" t="s">
        <v>707</v>
      </c>
      <c r="M468" s="15"/>
      <c r="N468" s="15" t="s">
        <v>89</v>
      </c>
      <c r="O468" s="15"/>
      <c r="P468" s="16" t="s">
        <v>708</v>
      </c>
      <c r="Q468" s="17">
        <v>11299</v>
      </c>
      <c r="R468" s="18">
        <v>47.78</v>
      </c>
      <c r="S468" s="19">
        <v>6784.9884999999995</v>
      </c>
      <c r="T468" s="20" t="s">
        <v>33</v>
      </c>
      <c r="U468" s="21" t="s">
        <v>583</v>
      </c>
      <c r="V468" s="22">
        <v>42</v>
      </c>
      <c r="W468" s="22">
        <v>1</v>
      </c>
      <c r="X468" s="23"/>
    </row>
    <row r="469" spans="1:24" s="1" customFormat="1" ht="61.05" customHeight="1" x14ac:dyDescent="0.3">
      <c r="A469" s="24" t="s">
        <v>570</v>
      </c>
      <c r="B469" s="24" t="s">
        <v>705</v>
      </c>
      <c r="C469" s="12" t="s">
        <v>706</v>
      </c>
      <c r="D469" s="54"/>
      <c r="E469" s="39" t="str">
        <f>HYPERLINK("https://www.google.ru/search?q=112376609&amp;newwindow=1&amp;tbm=isch","Еще фото")</f>
        <v>Еще фото</v>
      </c>
      <c r="F469" s="14"/>
      <c r="G469" s="24" t="s">
        <v>56</v>
      </c>
      <c r="H469" s="24" t="s">
        <v>27</v>
      </c>
      <c r="I469" s="24" t="s">
        <v>56</v>
      </c>
      <c r="J469" s="15" t="s">
        <v>28</v>
      </c>
      <c r="K469" s="16" t="s">
        <v>62</v>
      </c>
      <c r="L469" s="56"/>
      <c r="M469" s="15"/>
      <c r="N469" s="15" t="s">
        <v>89</v>
      </c>
      <c r="O469" s="15"/>
      <c r="P469" s="16" t="s">
        <v>708</v>
      </c>
      <c r="Q469" s="17">
        <v>11299</v>
      </c>
      <c r="R469" s="18">
        <v>47.78</v>
      </c>
      <c r="S469" s="19">
        <v>6784.9884999999995</v>
      </c>
      <c r="T469" s="20" t="s">
        <v>33</v>
      </c>
      <c r="U469" s="21" t="s">
        <v>584</v>
      </c>
      <c r="V469" s="25" t="s">
        <v>71</v>
      </c>
      <c r="W469" s="22">
        <v>1</v>
      </c>
      <c r="X469" s="23"/>
    </row>
    <row r="470" spans="1:24" s="1" customFormat="1" ht="35" customHeight="1" x14ac:dyDescent="0.3">
      <c r="A470" s="11" t="s">
        <v>570</v>
      </c>
      <c r="B470" s="11" t="s">
        <v>709</v>
      </c>
      <c r="C470" s="12" t="s">
        <v>710</v>
      </c>
      <c r="D470" s="57"/>
      <c r="E470" s="39" t="str">
        <f>HYPERLINK("https://www.google.ru/search?q=112376638&amp;newwindow=1&amp;tbm=isch","Еще фото")</f>
        <v>Еще фото</v>
      </c>
      <c r="F470" s="14"/>
      <c r="G470" s="11" t="s">
        <v>56</v>
      </c>
      <c r="H470" s="11" t="s">
        <v>27</v>
      </c>
      <c r="I470" s="15" t="s">
        <v>56</v>
      </c>
      <c r="J470" s="15" t="s">
        <v>28</v>
      </c>
      <c r="K470" s="16" t="s">
        <v>62</v>
      </c>
      <c r="L470" s="55" t="s">
        <v>657</v>
      </c>
      <c r="M470" s="15"/>
      <c r="N470" s="15" t="s">
        <v>37</v>
      </c>
      <c r="O470" s="15"/>
      <c r="P470" s="16" t="s">
        <v>711</v>
      </c>
      <c r="Q470" s="17">
        <v>11299</v>
      </c>
      <c r="R470" s="18">
        <v>47.78</v>
      </c>
      <c r="S470" s="19">
        <v>6784.9884999999995</v>
      </c>
      <c r="T470" s="20" t="s">
        <v>33</v>
      </c>
      <c r="U470" s="21" t="s">
        <v>616</v>
      </c>
      <c r="V470" s="22">
        <v>46</v>
      </c>
      <c r="W470" s="22">
        <v>1</v>
      </c>
      <c r="X470" s="23"/>
    </row>
    <row r="471" spans="1:24" s="1" customFormat="1" ht="35" customHeight="1" x14ac:dyDescent="0.3">
      <c r="A471" s="24" t="s">
        <v>570</v>
      </c>
      <c r="B471" s="24" t="s">
        <v>709</v>
      </c>
      <c r="C471" s="12" t="s">
        <v>710</v>
      </c>
      <c r="D471" s="58"/>
      <c r="E471" s="39" t="str">
        <f>HYPERLINK("https://www.google.ru/search?q=112376638&amp;newwindow=1&amp;tbm=isch","Еще фото")</f>
        <v>Еще фото</v>
      </c>
      <c r="F471" s="14"/>
      <c r="G471" s="24" t="s">
        <v>56</v>
      </c>
      <c r="H471" s="24" t="s">
        <v>27</v>
      </c>
      <c r="I471" s="24" t="s">
        <v>56</v>
      </c>
      <c r="J471" s="15" t="s">
        <v>28</v>
      </c>
      <c r="K471" s="16" t="s">
        <v>62</v>
      </c>
      <c r="L471" s="60"/>
      <c r="M471" s="15"/>
      <c r="N471" s="15" t="s">
        <v>37</v>
      </c>
      <c r="O471" s="15"/>
      <c r="P471" s="16" t="s">
        <v>711</v>
      </c>
      <c r="Q471" s="17">
        <v>11299</v>
      </c>
      <c r="R471" s="18">
        <v>47.78</v>
      </c>
      <c r="S471" s="19">
        <v>6784.9884999999995</v>
      </c>
      <c r="T471" s="20" t="s">
        <v>33</v>
      </c>
      <c r="U471" s="21" t="s">
        <v>625</v>
      </c>
      <c r="V471" s="25" t="s">
        <v>130</v>
      </c>
      <c r="W471" s="22">
        <v>1</v>
      </c>
      <c r="X471" s="23"/>
    </row>
    <row r="472" spans="1:24" s="1" customFormat="1" ht="37.049999999999997" customHeight="1" x14ac:dyDescent="0.3">
      <c r="A472" s="24" t="s">
        <v>570</v>
      </c>
      <c r="B472" s="24" t="s">
        <v>709</v>
      </c>
      <c r="C472" s="12" t="s">
        <v>710</v>
      </c>
      <c r="D472" s="59"/>
      <c r="E472" s="39" t="str">
        <f>HYPERLINK("https://www.google.ru/search?q=112376638&amp;newwindow=1&amp;tbm=isch","Еще фото")</f>
        <v>Еще фото</v>
      </c>
      <c r="F472" s="14"/>
      <c r="G472" s="24" t="s">
        <v>56</v>
      </c>
      <c r="H472" s="24" t="s">
        <v>27</v>
      </c>
      <c r="I472" s="24" t="s">
        <v>56</v>
      </c>
      <c r="J472" s="15" t="s">
        <v>28</v>
      </c>
      <c r="K472" s="16" t="s">
        <v>62</v>
      </c>
      <c r="L472" s="56"/>
      <c r="M472" s="15"/>
      <c r="N472" s="15" t="s">
        <v>37</v>
      </c>
      <c r="O472" s="15"/>
      <c r="P472" s="16" t="s">
        <v>711</v>
      </c>
      <c r="Q472" s="17">
        <v>11299</v>
      </c>
      <c r="R472" s="18">
        <v>47.78</v>
      </c>
      <c r="S472" s="19">
        <v>6784.9884999999995</v>
      </c>
      <c r="T472" s="20" t="s">
        <v>33</v>
      </c>
      <c r="U472" s="21" t="s">
        <v>587</v>
      </c>
      <c r="V472" s="22">
        <v>48</v>
      </c>
      <c r="W472" s="22">
        <v>1</v>
      </c>
      <c r="X472" s="23"/>
    </row>
    <row r="473" spans="1:24" s="1" customFormat="1" ht="108" customHeight="1" x14ac:dyDescent="0.3">
      <c r="A473" s="11" t="s">
        <v>570</v>
      </c>
      <c r="B473" s="11" t="s">
        <v>588</v>
      </c>
      <c r="C473" s="12" t="s">
        <v>712</v>
      </c>
      <c r="D473" s="13"/>
      <c r="E473" s="39" t="str">
        <f>HYPERLINK("https://www.google.ru/search?q=L626OPVM&amp;newwindow=1&amp;tbm=isch","Еще фото")</f>
        <v>Еще фото</v>
      </c>
      <c r="F473" s="14"/>
      <c r="G473" s="11" t="s">
        <v>56</v>
      </c>
      <c r="H473" s="11" t="s">
        <v>27</v>
      </c>
      <c r="I473" s="15" t="s">
        <v>56</v>
      </c>
      <c r="J473" s="15" t="s">
        <v>28</v>
      </c>
      <c r="K473" s="16" t="s">
        <v>62</v>
      </c>
      <c r="L473" s="15" t="s">
        <v>713</v>
      </c>
      <c r="M473" s="15" t="s">
        <v>64</v>
      </c>
      <c r="N473" s="15" t="s">
        <v>76</v>
      </c>
      <c r="O473" s="15" t="s">
        <v>65</v>
      </c>
      <c r="P473" s="16" t="s">
        <v>671</v>
      </c>
      <c r="Q473" s="17">
        <v>8799</v>
      </c>
      <c r="R473" s="18">
        <v>47.72</v>
      </c>
      <c r="S473" s="19">
        <v>5289.9884999999995</v>
      </c>
      <c r="T473" s="20" t="s">
        <v>33</v>
      </c>
      <c r="U473" s="21" t="s">
        <v>583</v>
      </c>
      <c r="V473" s="22">
        <v>42</v>
      </c>
      <c r="W473" s="22">
        <v>1</v>
      </c>
      <c r="X473" s="23"/>
    </row>
    <row r="474" spans="1:24" s="1" customFormat="1" ht="108" customHeight="1" x14ac:dyDescent="0.3">
      <c r="A474" s="11" t="s">
        <v>570</v>
      </c>
      <c r="B474" s="11" t="s">
        <v>714</v>
      </c>
      <c r="C474" s="12" t="s">
        <v>715</v>
      </c>
      <c r="D474" s="13"/>
      <c r="E474" s="39" t="str">
        <f>HYPERLINK("https://www.google.ru/search?q=L31QOJTH&amp;newwindow=1&amp;tbm=isch","Еще фото")</f>
        <v>Еще фото</v>
      </c>
      <c r="F474" s="14"/>
      <c r="G474" s="11" t="s">
        <v>56</v>
      </c>
      <c r="H474" s="11" t="s">
        <v>27</v>
      </c>
      <c r="I474" s="15" t="s">
        <v>56</v>
      </c>
      <c r="J474" s="15" t="s">
        <v>28</v>
      </c>
      <c r="K474" s="16" t="s">
        <v>62</v>
      </c>
      <c r="L474" s="15" t="s">
        <v>716</v>
      </c>
      <c r="M474" s="15"/>
      <c r="N474" s="15" t="s">
        <v>84</v>
      </c>
      <c r="O474" s="15"/>
      <c r="P474" s="16" t="s">
        <v>717</v>
      </c>
      <c r="Q474" s="17">
        <v>8599</v>
      </c>
      <c r="R474" s="18">
        <v>47.67</v>
      </c>
      <c r="S474" s="19">
        <v>5174.9884999999995</v>
      </c>
      <c r="T474" s="20" t="s">
        <v>33</v>
      </c>
      <c r="U474" s="21" t="s">
        <v>583</v>
      </c>
      <c r="V474" s="22">
        <v>42</v>
      </c>
      <c r="W474" s="22">
        <v>2</v>
      </c>
      <c r="X474" s="23"/>
    </row>
    <row r="475" spans="1:24" s="1" customFormat="1" ht="108" customHeight="1" x14ac:dyDescent="0.3">
      <c r="A475" s="11" t="s">
        <v>570</v>
      </c>
      <c r="B475" s="11" t="s">
        <v>718</v>
      </c>
      <c r="C475" s="12" t="s">
        <v>719</v>
      </c>
      <c r="D475" s="13"/>
      <c r="E475" s="39" t="str">
        <f>HYPERLINK("https://www.google.ru/search?q=112351156&amp;newwindow=1&amp;tbm=isch","Еще фото")</f>
        <v>Еще фото</v>
      </c>
      <c r="F475" s="14"/>
      <c r="G475" s="11" t="s">
        <v>56</v>
      </c>
      <c r="H475" s="11" t="s">
        <v>27</v>
      </c>
      <c r="I475" s="15" t="s">
        <v>56</v>
      </c>
      <c r="J475" s="15" t="s">
        <v>28</v>
      </c>
      <c r="K475" s="16" t="s">
        <v>62</v>
      </c>
      <c r="L475" s="15" t="s">
        <v>720</v>
      </c>
      <c r="M475" s="15"/>
      <c r="N475" s="15" t="s">
        <v>37</v>
      </c>
      <c r="O475" s="15"/>
      <c r="P475" s="16" t="s">
        <v>721</v>
      </c>
      <c r="Q475" s="17">
        <v>10699</v>
      </c>
      <c r="R475" s="18">
        <v>47.66</v>
      </c>
      <c r="S475" s="19">
        <v>6439.9884999999995</v>
      </c>
      <c r="T475" s="20" t="s">
        <v>33</v>
      </c>
      <c r="U475" s="21" t="s">
        <v>615</v>
      </c>
      <c r="V475" s="25" t="s">
        <v>52</v>
      </c>
      <c r="W475" s="22">
        <v>1</v>
      </c>
      <c r="X475" s="23"/>
    </row>
    <row r="476" spans="1:24" s="1" customFormat="1" ht="108" customHeight="1" x14ac:dyDescent="0.3">
      <c r="A476" s="11" t="s">
        <v>570</v>
      </c>
      <c r="B476" s="11" t="s">
        <v>722</v>
      </c>
      <c r="C476" s="12" t="s">
        <v>723</v>
      </c>
      <c r="D476" s="13"/>
      <c r="E476" s="39" t="str">
        <f>HYPERLINK("https://www.google.ru/search?q=112322237&amp;newwindow=1&amp;tbm=isch","Еще фото")</f>
        <v>Еще фото</v>
      </c>
      <c r="F476" s="14"/>
      <c r="G476" s="11" t="s">
        <v>56</v>
      </c>
      <c r="H476" s="11" t="s">
        <v>27</v>
      </c>
      <c r="I476" s="15" t="s">
        <v>56</v>
      </c>
      <c r="J476" s="15" t="s">
        <v>28</v>
      </c>
      <c r="K476" s="16" t="s">
        <v>29</v>
      </c>
      <c r="L476" s="15" t="s">
        <v>724</v>
      </c>
      <c r="M476" s="15" t="s">
        <v>64</v>
      </c>
      <c r="N476" s="15" t="s">
        <v>37</v>
      </c>
      <c r="O476" s="15" t="s">
        <v>65</v>
      </c>
      <c r="P476" s="16" t="s">
        <v>725</v>
      </c>
      <c r="Q476" s="17">
        <v>14899</v>
      </c>
      <c r="R476" s="18">
        <v>47.65</v>
      </c>
      <c r="S476" s="19">
        <v>8969.9884999999995</v>
      </c>
      <c r="T476" s="20" t="s">
        <v>33</v>
      </c>
      <c r="U476" s="21" t="s">
        <v>726</v>
      </c>
      <c r="V476" s="22">
        <v>54</v>
      </c>
      <c r="W476" s="22">
        <v>1</v>
      </c>
      <c r="X476" s="23"/>
    </row>
    <row r="477" spans="1:24" s="1" customFormat="1" ht="108" customHeight="1" x14ac:dyDescent="0.3">
      <c r="A477" s="11" t="s">
        <v>570</v>
      </c>
      <c r="B477" s="11" t="s">
        <v>727</v>
      </c>
      <c r="C477" s="12" t="s">
        <v>728</v>
      </c>
      <c r="D477" s="13"/>
      <c r="E477" s="39" t="str">
        <f>HYPERLINK("https://www.google.ru/search?q=112355259&amp;newwindow=1&amp;tbm=isch","Еще фото")</f>
        <v>Еще фото</v>
      </c>
      <c r="F477" s="14"/>
      <c r="G477" s="11" t="s">
        <v>56</v>
      </c>
      <c r="H477" s="11" t="s">
        <v>27</v>
      </c>
      <c r="I477" s="15" t="s">
        <v>56</v>
      </c>
      <c r="J477" s="15" t="s">
        <v>28</v>
      </c>
      <c r="K477" s="16" t="s">
        <v>62</v>
      </c>
      <c r="L477" s="15" t="s">
        <v>729</v>
      </c>
      <c r="M477" s="15"/>
      <c r="N477" s="15" t="s">
        <v>281</v>
      </c>
      <c r="O477" s="15"/>
      <c r="P477" s="16" t="s">
        <v>730</v>
      </c>
      <c r="Q477" s="17">
        <v>6299</v>
      </c>
      <c r="R477" s="18">
        <v>47.61</v>
      </c>
      <c r="S477" s="19">
        <v>3794.9884999999995</v>
      </c>
      <c r="T477" s="20" t="s">
        <v>33</v>
      </c>
      <c r="U477" s="21" t="s">
        <v>731</v>
      </c>
      <c r="V477" s="25" t="s">
        <v>231</v>
      </c>
      <c r="W477" s="22">
        <v>1</v>
      </c>
      <c r="X477" s="23"/>
    </row>
    <row r="478" spans="1:24" s="1" customFormat="1" ht="35" customHeight="1" x14ac:dyDescent="0.3">
      <c r="A478" s="11" t="s">
        <v>570</v>
      </c>
      <c r="B478" s="11" t="s">
        <v>732</v>
      </c>
      <c r="C478" s="12" t="s">
        <v>733</v>
      </c>
      <c r="D478" s="57"/>
      <c r="E478" s="39" t="str">
        <f>HYPERLINK("https://www.google.ru/search?q=112338343&amp;newwindow=1&amp;tbm=isch","Еще фото")</f>
        <v>Еще фото</v>
      </c>
      <c r="F478" s="14" t="s">
        <v>102</v>
      </c>
      <c r="G478" s="11" t="s">
        <v>56</v>
      </c>
      <c r="H478" s="11" t="s">
        <v>27</v>
      </c>
      <c r="I478" s="15" t="s">
        <v>56</v>
      </c>
      <c r="J478" s="15" t="s">
        <v>28</v>
      </c>
      <c r="K478" s="16" t="s">
        <v>29</v>
      </c>
      <c r="L478" s="55" t="s">
        <v>734</v>
      </c>
      <c r="M478" s="15"/>
      <c r="N478" s="15" t="s">
        <v>37</v>
      </c>
      <c r="O478" s="15"/>
      <c r="P478" s="16" t="s">
        <v>77</v>
      </c>
      <c r="Q478" s="17">
        <v>14499</v>
      </c>
      <c r="R478" s="18">
        <v>47.58</v>
      </c>
      <c r="S478" s="19">
        <v>8739.9884999999995</v>
      </c>
      <c r="T478" s="20" t="s">
        <v>33</v>
      </c>
      <c r="U478" s="21" t="s">
        <v>120</v>
      </c>
      <c r="V478" s="25" t="s">
        <v>52</v>
      </c>
      <c r="W478" s="22">
        <v>1</v>
      </c>
      <c r="X478" s="23"/>
    </row>
    <row r="479" spans="1:24" s="1" customFormat="1" ht="35" customHeight="1" x14ac:dyDescent="0.3">
      <c r="A479" s="24" t="s">
        <v>570</v>
      </c>
      <c r="B479" s="24" t="s">
        <v>732</v>
      </c>
      <c r="C479" s="12" t="s">
        <v>733</v>
      </c>
      <c r="D479" s="58"/>
      <c r="E479" s="39" t="str">
        <f>HYPERLINK("https://www.google.ru/search?q=112338343&amp;newwindow=1&amp;tbm=isch","Еще фото")</f>
        <v>Еще фото</v>
      </c>
      <c r="F479" s="14" t="s">
        <v>102</v>
      </c>
      <c r="G479" s="24" t="s">
        <v>56</v>
      </c>
      <c r="H479" s="24" t="s">
        <v>27</v>
      </c>
      <c r="I479" s="24" t="s">
        <v>56</v>
      </c>
      <c r="J479" s="15" t="s">
        <v>28</v>
      </c>
      <c r="K479" s="16" t="s">
        <v>29</v>
      </c>
      <c r="L479" s="60"/>
      <c r="M479" s="15"/>
      <c r="N479" s="15" t="s">
        <v>37</v>
      </c>
      <c r="O479" s="15"/>
      <c r="P479" s="16" t="s">
        <v>77</v>
      </c>
      <c r="Q479" s="17">
        <v>14499</v>
      </c>
      <c r="R479" s="18">
        <v>47.58</v>
      </c>
      <c r="S479" s="19">
        <v>8739.9884999999995</v>
      </c>
      <c r="T479" s="20" t="s">
        <v>33</v>
      </c>
      <c r="U479" s="21" t="s">
        <v>34</v>
      </c>
      <c r="V479" s="22">
        <v>46</v>
      </c>
      <c r="W479" s="22">
        <v>1</v>
      </c>
      <c r="X479" s="23"/>
    </row>
    <row r="480" spans="1:24" s="1" customFormat="1" ht="37.049999999999997" customHeight="1" x14ac:dyDescent="0.3">
      <c r="A480" s="24" t="s">
        <v>570</v>
      </c>
      <c r="B480" s="24" t="s">
        <v>732</v>
      </c>
      <c r="C480" s="12" t="s">
        <v>733</v>
      </c>
      <c r="D480" s="59"/>
      <c r="E480" s="39" t="str">
        <f>HYPERLINK("https://www.google.ru/search?q=112338343&amp;newwindow=1&amp;tbm=isch","Еще фото")</f>
        <v>Еще фото</v>
      </c>
      <c r="F480" s="14" t="s">
        <v>102</v>
      </c>
      <c r="G480" s="24" t="s">
        <v>56</v>
      </c>
      <c r="H480" s="24" t="s">
        <v>27</v>
      </c>
      <c r="I480" s="24" t="s">
        <v>56</v>
      </c>
      <c r="J480" s="15" t="s">
        <v>28</v>
      </c>
      <c r="K480" s="16" t="s">
        <v>29</v>
      </c>
      <c r="L480" s="56"/>
      <c r="M480" s="15"/>
      <c r="N480" s="15" t="s">
        <v>37</v>
      </c>
      <c r="O480" s="15"/>
      <c r="P480" s="16" t="s">
        <v>77</v>
      </c>
      <c r="Q480" s="17">
        <v>14499</v>
      </c>
      <c r="R480" s="18">
        <v>47.58</v>
      </c>
      <c r="S480" s="19">
        <v>8739.9884999999995</v>
      </c>
      <c r="T480" s="20" t="s">
        <v>33</v>
      </c>
      <c r="U480" s="21" t="s">
        <v>43</v>
      </c>
      <c r="V480" s="22">
        <v>46</v>
      </c>
      <c r="W480" s="22">
        <v>1</v>
      </c>
      <c r="X480" s="23"/>
    </row>
    <row r="481" spans="1:24" s="1" customFormat="1" ht="35" customHeight="1" x14ac:dyDescent="0.3">
      <c r="A481" s="11" t="s">
        <v>570</v>
      </c>
      <c r="B481" s="11" t="s">
        <v>735</v>
      </c>
      <c r="C481" s="12" t="s">
        <v>736</v>
      </c>
      <c r="D481" s="57"/>
      <c r="E481" s="39" t="str">
        <f>HYPERLINK("https://www.google.ru/search?q=112377717&amp;newwindow=1&amp;tbm=isch","Еще фото")</f>
        <v>Еще фото</v>
      </c>
      <c r="F481" s="14"/>
      <c r="G481" s="11" t="s">
        <v>56</v>
      </c>
      <c r="H481" s="11" t="s">
        <v>27</v>
      </c>
      <c r="I481" s="15" t="s">
        <v>56</v>
      </c>
      <c r="J481" s="15" t="s">
        <v>28</v>
      </c>
      <c r="K481" s="16" t="s">
        <v>62</v>
      </c>
      <c r="L481" s="55" t="s">
        <v>737</v>
      </c>
      <c r="M481" s="15"/>
      <c r="N481" s="15" t="s">
        <v>37</v>
      </c>
      <c r="O481" s="15"/>
      <c r="P481" s="16" t="s">
        <v>738</v>
      </c>
      <c r="Q481" s="17">
        <v>12399</v>
      </c>
      <c r="R481" s="18">
        <v>47.58</v>
      </c>
      <c r="S481" s="19">
        <v>7474.9884999999995</v>
      </c>
      <c r="T481" s="20" t="s">
        <v>33</v>
      </c>
      <c r="U481" s="21" t="s">
        <v>592</v>
      </c>
      <c r="V481" s="22">
        <v>40</v>
      </c>
      <c r="W481" s="22">
        <v>1</v>
      </c>
      <c r="X481" s="23"/>
    </row>
    <row r="482" spans="1:24" s="1" customFormat="1" ht="35" customHeight="1" x14ac:dyDescent="0.3">
      <c r="A482" s="24" t="s">
        <v>570</v>
      </c>
      <c r="B482" s="24" t="s">
        <v>735</v>
      </c>
      <c r="C482" s="12" t="s">
        <v>736</v>
      </c>
      <c r="D482" s="58"/>
      <c r="E482" s="39" t="str">
        <f>HYPERLINK("https://www.google.ru/search?q=112377717&amp;newwindow=1&amp;tbm=isch","Еще фото")</f>
        <v>Еще фото</v>
      </c>
      <c r="F482" s="14"/>
      <c r="G482" s="24" t="s">
        <v>56</v>
      </c>
      <c r="H482" s="24" t="s">
        <v>27</v>
      </c>
      <c r="I482" s="24" t="s">
        <v>56</v>
      </c>
      <c r="J482" s="15" t="s">
        <v>28</v>
      </c>
      <c r="K482" s="16" t="s">
        <v>62</v>
      </c>
      <c r="L482" s="60"/>
      <c r="M482" s="15"/>
      <c r="N482" s="15" t="s">
        <v>37</v>
      </c>
      <c r="O482" s="15"/>
      <c r="P482" s="16" t="s">
        <v>738</v>
      </c>
      <c r="Q482" s="17">
        <v>12399</v>
      </c>
      <c r="R482" s="18">
        <v>47.58</v>
      </c>
      <c r="S482" s="19">
        <v>7474.9884999999995</v>
      </c>
      <c r="T482" s="20" t="s">
        <v>33</v>
      </c>
      <c r="U482" s="21" t="s">
        <v>583</v>
      </c>
      <c r="V482" s="22">
        <v>42</v>
      </c>
      <c r="W482" s="22">
        <v>1</v>
      </c>
      <c r="X482" s="23"/>
    </row>
    <row r="483" spans="1:24" s="1" customFormat="1" ht="37.049999999999997" customHeight="1" x14ac:dyDescent="0.3">
      <c r="A483" s="24" t="s">
        <v>570</v>
      </c>
      <c r="B483" s="24" t="s">
        <v>735</v>
      </c>
      <c r="C483" s="12" t="s">
        <v>736</v>
      </c>
      <c r="D483" s="59"/>
      <c r="E483" s="39" t="str">
        <f>HYPERLINK("https://www.google.ru/search?q=112377717&amp;newwindow=1&amp;tbm=isch","Еще фото")</f>
        <v>Еще фото</v>
      </c>
      <c r="F483" s="14"/>
      <c r="G483" s="24" t="s">
        <v>56</v>
      </c>
      <c r="H483" s="24" t="s">
        <v>27</v>
      </c>
      <c r="I483" s="24" t="s">
        <v>56</v>
      </c>
      <c r="J483" s="15" t="s">
        <v>28</v>
      </c>
      <c r="K483" s="16" t="s">
        <v>62</v>
      </c>
      <c r="L483" s="56"/>
      <c r="M483" s="15"/>
      <c r="N483" s="15" t="s">
        <v>37</v>
      </c>
      <c r="O483" s="15"/>
      <c r="P483" s="16" t="s">
        <v>738</v>
      </c>
      <c r="Q483" s="17">
        <v>12399</v>
      </c>
      <c r="R483" s="18">
        <v>47.58</v>
      </c>
      <c r="S483" s="19">
        <v>7474.9884999999995</v>
      </c>
      <c r="T483" s="20" t="s">
        <v>33</v>
      </c>
      <c r="U483" s="21" t="s">
        <v>584</v>
      </c>
      <c r="V483" s="25" t="s">
        <v>71</v>
      </c>
      <c r="W483" s="22">
        <v>1</v>
      </c>
      <c r="X483" s="23"/>
    </row>
    <row r="484" spans="1:24" s="1" customFormat="1" ht="35" customHeight="1" x14ac:dyDescent="0.3">
      <c r="A484" s="11" t="s">
        <v>570</v>
      </c>
      <c r="B484" s="11" t="s">
        <v>739</v>
      </c>
      <c r="C484" s="12" t="s">
        <v>740</v>
      </c>
      <c r="D484" s="57"/>
      <c r="E484" s="39" t="str">
        <f>HYPERLINK("https://www.google.ru/search?q=112371118&amp;newwindow=1&amp;tbm=isch","Еще фото")</f>
        <v>Еще фото</v>
      </c>
      <c r="F484" s="14"/>
      <c r="G484" s="11" t="s">
        <v>56</v>
      </c>
      <c r="H484" s="11" t="s">
        <v>27</v>
      </c>
      <c r="I484" s="15" t="s">
        <v>56</v>
      </c>
      <c r="J484" s="15" t="s">
        <v>28</v>
      </c>
      <c r="K484" s="16" t="s">
        <v>62</v>
      </c>
      <c r="L484" s="55" t="s">
        <v>619</v>
      </c>
      <c r="M484" s="15"/>
      <c r="N484" s="15" t="s">
        <v>37</v>
      </c>
      <c r="O484" s="15"/>
      <c r="P484" s="16" t="s">
        <v>77</v>
      </c>
      <c r="Q484" s="17">
        <v>14099</v>
      </c>
      <c r="R484" s="18">
        <v>47.51</v>
      </c>
      <c r="S484" s="19">
        <v>8509.9884999999995</v>
      </c>
      <c r="T484" s="20" t="s">
        <v>33</v>
      </c>
      <c r="U484" s="21" t="s">
        <v>600</v>
      </c>
      <c r="V484" s="22">
        <v>42</v>
      </c>
      <c r="W484" s="22">
        <v>1</v>
      </c>
      <c r="X484" s="23"/>
    </row>
    <row r="485" spans="1:24" s="1" customFormat="1" ht="35" customHeight="1" x14ac:dyDescent="0.3">
      <c r="A485" s="24" t="s">
        <v>570</v>
      </c>
      <c r="B485" s="24" t="s">
        <v>739</v>
      </c>
      <c r="C485" s="12" t="s">
        <v>740</v>
      </c>
      <c r="D485" s="58"/>
      <c r="E485" s="39" t="str">
        <f>HYPERLINK("https://www.google.ru/search?q=112371118&amp;newwindow=1&amp;tbm=isch","Еще фото")</f>
        <v>Еще фото</v>
      </c>
      <c r="F485" s="14"/>
      <c r="G485" s="24" t="s">
        <v>56</v>
      </c>
      <c r="H485" s="24" t="s">
        <v>27</v>
      </c>
      <c r="I485" s="24" t="s">
        <v>56</v>
      </c>
      <c r="J485" s="15" t="s">
        <v>28</v>
      </c>
      <c r="K485" s="16" t="s">
        <v>62</v>
      </c>
      <c r="L485" s="60"/>
      <c r="M485" s="15"/>
      <c r="N485" s="15" t="s">
        <v>37</v>
      </c>
      <c r="O485" s="15"/>
      <c r="P485" s="16" t="s">
        <v>77</v>
      </c>
      <c r="Q485" s="17">
        <v>14099</v>
      </c>
      <c r="R485" s="18">
        <v>47.51</v>
      </c>
      <c r="S485" s="19">
        <v>8509.9884999999995</v>
      </c>
      <c r="T485" s="20" t="s">
        <v>33</v>
      </c>
      <c r="U485" s="21" t="s">
        <v>615</v>
      </c>
      <c r="V485" s="25" t="s">
        <v>52</v>
      </c>
      <c r="W485" s="22">
        <v>1</v>
      </c>
      <c r="X485" s="23"/>
    </row>
    <row r="486" spans="1:24" s="1" customFormat="1" ht="37.049999999999997" customHeight="1" x14ac:dyDescent="0.3">
      <c r="A486" s="24" t="s">
        <v>570</v>
      </c>
      <c r="B486" s="24" t="s">
        <v>739</v>
      </c>
      <c r="C486" s="12" t="s">
        <v>740</v>
      </c>
      <c r="D486" s="59"/>
      <c r="E486" s="39" t="str">
        <f>HYPERLINK("https://www.google.ru/search?q=112371118&amp;newwindow=1&amp;tbm=isch","Еще фото")</f>
        <v>Еще фото</v>
      </c>
      <c r="F486" s="14"/>
      <c r="G486" s="24" t="s">
        <v>56</v>
      </c>
      <c r="H486" s="24" t="s">
        <v>27</v>
      </c>
      <c r="I486" s="24" t="s">
        <v>56</v>
      </c>
      <c r="J486" s="15" t="s">
        <v>28</v>
      </c>
      <c r="K486" s="16" t="s">
        <v>62</v>
      </c>
      <c r="L486" s="56"/>
      <c r="M486" s="15"/>
      <c r="N486" s="15" t="s">
        <v>37</v>
      </c>
      <c r="O486" s="15"/>
      <c r="P486" s="16" t="s">
        <v>77</v>
      </c>
      <c r="Q486" s="17">
        <v>14099</v>
      </c>
      <c r="R486" s="18">
        <v>47.51</v>
      </c>
      <c r="S486" s="19">
        <v>8509.9884999999995</v>
      </c>
      <c r="T486" s="20" t="s">
        <v>33</v>
      </c>
      <c r="U486" s="21" t="s">
        <v>604</v>
      </c>
      <c r="V486" s="22">
        <v>46</v>
      </c>
      <c r="W486" s="22">
        <v>1</v>
      </c>
      <c r="X486" s="23"/>
    </row>
    <row r="487" spans="1:24" s="1" customFormat="1" ht="108" customHeight="1" x14ac:dyDescent="0.3">
      <c r="A487" s="11" t="s">
        <v>570</v>
      </c>
      <c r="B487" s="11" t="s">
        <v>741</v>
      </c>
      <c r="C487" s="12" t="s">
        <v>742</v>
      </c>
      <c r="D487" s="13"/>
      <c r="E487" s="39" t="str">
        <f>HYPERLINK("https://www.google.ru/search?q=112106784&amp;newwindow=1&amp;tbm=isch","Еще фото")</f>
        <v>Еще фото</v>
      </c>
      <c r="F487" s="14"/>
      <c r="G487" s="11" t="s">
        <v>56</v>
      </c>
      <c r="H487" s="11" t="s">
        <v>27</v>
      </c>
      <c r="I487" s="15" t="s">
        <v>56</v>
      </c>
      <c r="J487" s="15" t="s">
        <v>28</v>
      </c>
      <c r="K487" s="16" t="s">
        <v>62</v>
      </c>
      <c r="L487" s="15" t="s">
        <v>743</v>
      </c>
      <c r="M487" s="15" t="s">
        <v>64</v>
      </c>
      <c r="N487" s="15" t="s">
        <v>76</v>
      </c>
      <c r="O487" s="15" t="s">
        <v>65</v>
      </c>
      <c r="P487" s="16" t="s">
        <v>77</v>
      </c>
      <c r="Q487" s="17">
        <v>11999</v>
      </c>
      <c r="R487" s="18">
        <v>47.5</v>
      </c>
      <c r="S487" s="19">
        <v>7244.9884999999995</v>
      </c>
      <c r="T487" s="20" t="s">
        <v>33</v>
      </c>
      <c r="U487" s="21" t="s">
        <v>744</v>
      </c>
      <c r="V487" s="25" t="s">
        <v>130</v>
      </c>
      <c r="W487" s="22">
        <v>1</v>
      </c>
      <c r="X487" s="23"/>
    </row>
    <row r="488" spans="1:24" s="1" customFormat="1" ht="108" customHeight="1" x14ac:dyDescent="0.3">
      <c r="A488" s="11" t="s">
        <v>570</v>
      </c>
      <c r="B488" s="11" t="s">
        <v>745</v>
      </c>
      <c r="C488" s="12" t="s">
        <v>746</v>
      </c>
      <c r="D488" s="13"/>
      <c r="E488" s="39" t="str">
        <f>HYPERLINK("https://www.google.ru/search?q=L30UMWJU&amp;newwindow=1&amp;tbm=isch","Еще фото")</f>
        <v>Еще фото</v>
      </c>
      <c r="F488" s="14"/>
      <c r="G488" s="11" t="s">
        <v>56</v>
      </c>
      <c r="H488" s="11" t="s">
        <v>27</v>
      </c>
      <c r="I488" s="15" t="s">
        <v>56</v>
      </c>
      <c r="J488" s="15" t="s">
        <v>28</v>
      </c>
      <c r="K488" s="16" t="s">
        <v>62</v>
      </c>
      <c r="L488" s="15" t="s">
        <v>747</v>
      </c>
      <c r="M488" s="15"/>
      <c r="N488" s="15" t="s">
        <v>76</v>
      </c>
      <c r="O488" s="15"/>
      <c r="P488" s="16" t="s">
        <v>77</v>
      </c>
      <c r="Q488" s="17">
        <v>7999</v>
      </c>
      <c r="R488" s="18">
        <v>47.49</v>
      </c>
      <c r="S488" s="19">
        <v>4829.9884999999995</v>
      </c>
      <c r="T488" s="20" t="s">
        <v>33</v>
      </c>
      <c r="U488" s="21" t="s">
        <v>748</v>
      </c>
      <c r="V488" s="25" t="s">
        <v>749</v>
      </c>
      <c r="W488" s="22">
        <v>1</v>
      </c>
      <c r="X488" s="23"/>
    </row>
    <row r="489" spans="1:24" s="1" customFormat="1" ht="108" customHeight="1" x14ac:dyDescent="0.3">
      <c r="A489" s="11" t="s">
        <v>570</v>
      </c>
      <c r="B489" s="11" t="s">
        <v>750</v>
      </c>
      <c r="C489" s="12" t="s">
        <v>751</v>
      </c>
      <c r="D489" s="13"/>
      <c r="E489" s="39" t="str">
        <f>HYPERLINK("https://www.google.ru/search?q=112363849&amp;newwindow=1&amp;tbm=isch","Еще фото")</f>
        <v>Еще фото</v>
      </c>
      <c r="F489" s="14"/>
      <c r="G489" s="11" t="s">
        <v>56</v>
      </c>
      <c r="H489" s="11" t="s">
        <v>27</v>
      </c>
      <c r="I489" s="15" t="s">
        <v>56</v>
      </c>
      <c r="J489" s="15" t="s">
        <v>28</v>
      </c>
      <c r="K489" s="16" t="s">
        <v>29</v>
      </c>
      <c r="L489" s="15" t="s">
        <v>752</v>
      </c>
      <c r="M489" s="15"/>
      <c r="N489" s="15" t="s">
        <v>37</v>
      </c>
      <c r="O489" s="15"/>
      <c r="P489" s="16" t="s">
        <v>77</v>
      </c>
      <c r="Q489" s="17">
        <v>11799</v>
      </c>
      <c r="R489" s="18">
        <v>47.45</v>
      </c>
      <c r="S489" s="19">
        <v>7129.9884999999995</v>
      </c>
      <c r="T489" s="20" t="s">
        <v>33</v>
      </c>
      <c r="U489" s="21" t="s">
        <v>149</v>
      </c>
      <c r="V489" s="25" t="s">
        <v>130</v>
      </c>
      <c r="W489" s="22">
        <v>1</v>
      </c>
      <c r="X489" s="23"/>
    </row>
    <row r="490" spans="1:24" s="1" customFormat="1" ht="108" customHeight="1" x14ac:dyDescent="0.3">
      <c r="A490" s="11" t="s">
        <v>570</v>
      </c>
      <c r="B490" s="11" t="s">
        <v>753</v>
      </c>
      <c r="C490" s="12" t="s">
        <v>754</v>
      </c>
      <c r="D490" s="13"/>
      <c r="E490" s="39" t="str">
        <f>HYPERLINK("https://www.google.ru/search?q=112349492&amp;newwindow=1&amp;tbm=isch","Еще фото")</f>
        <v>Еще фото</v>
      </c>
      <c r="F490" s="14"/>
      <c r="G490" s="11" t="s">
        <v>56</v>
      </c>
      <c r="H490" s="11" t="s">
        <v>27</v>
      </c>
      <c r="I490" s="15" t="s">
        <v>56</v>
      </c>
      <c r="J490" s="15" t="s">
        <v>28</v>
      </c>
      <c r="K490" s="16" t="s">
        <v>29</v>
      </c>
      <c r="L490" s="15" t="s">
        <v>755</v>
      </c>
      <c r="M490" s="15"/>
      <c r="N490" s="15" t="s">
        <v>37</v>
      </c>
      <c r="O490" s="15"/>
      <c r="P490" s="16" t="s">
        <v>42</v>
      </c>
      <c r="Q490" s="17">
        <v>11599</v>
      </c>
      <c r="R490" s="18">
        <v>47.41</v>
      </c>
      <c r="S490" s="19">
        <v>7014.9884999999995</v>
      </c>
      <c r="T490" s="20" t="s">
        <v>33</v>
      </c>
      <c r="U490" s="21" t="s">
        <v>99</v>
      </c>
      <c r="V490" s="22">
        <v>48</v>
      </c>
      <c r="W490" s="22">
        <v>1</v>
      </c>
      <c r="X490" s="23"/>
    </row>
    <row r="491" spans="1:24" s="1" customFormat="1" ht="108" customHeight="1" x14ac:dyDescent="0.3">
      <c r="A491" s="11" t="s">
        <v>570</v>
      </c>
      <c r="B491" s="11" t="s">
        <v>756</v>
      </c>
      <c r="C491" s="12" t="s">
        <v>757</v>
      </c>
      <c r="D491" s="13"/>
      <c r="E491" s="39" t="str">
        <f>HYPERLINK("https://www.google.ru/search?q=112350160&amp;newwindow=1&amp;tbm=isch","Еще фото")</f>
        <v>Еще фото</v>
      </c>
      <c r="F491" s="14"/>
      <c r="G491" s="11" t="s">
        <v>56</v>
      </c>
      <c r="H491" s="11" t="s">
        <v>27</v>
      </c>
      <c r="I491" s="15" t="s">
        <v>56</v>
      </c>
      <c r="J491" s="15" t="s">
        <v>28</v>
      </c>
      <c r="K491" s="16" t="s">
        <v>29</v>
      </c>
      <c r="L491" s="15" t="s">
        <v>758</v>
      </c>
      <c r="M491" s="15"/>
      <c r="N491" s="15" t="s">
        <v>37</v>
      </c>
      <c r="O491" s="15"/>
      <c r="P491" s="16" t="s">
        <v>77</v>
      </c>
      <c r="Q491" s="17">
        <v>11599</v>
      </c>
      <c r="R491" s="18">
        <v>47.41</v>
      </c>
      <c r="S491" s="19">
        <v>7014.9884999999995</v>
      </c>
      <c r="T491" s="20" t="s">
        <v>33</v>
      </c>
      <c r="U491" s="21" t="s">
        <v>34</v>
      </c>
      <c r="V491" s="22">
        <v>46</v>
      </c>
      <c r="W491" s="22">
        <v>1</v>
      </c>
      <c r="X491" s="23"/>
    </row>
    <row r="492" spans="1:24" s="1" customFormat="1" ht="108" customHeight="1" x14ac:dyDescent="0.3">
      <c r="A492" s="11" t="s">
        <v>570</v>
      </c>
      <c r="B492" s="11" t="s">
        <v>759</v>
      </c>
      <c r="C492" s="12" t="s">
        <v>760</v>
      </c>
      <c r="D492" s="13"/>
      <c r="E492" s="39" t="str">
        <f>HYPERLINK("https://www.google.ru/search?q=112351119&amp;newwindow=1&amp;tbm=isch","Еще фото")</f>
        <v>Еще фото</v>
      </c>
      <c r="F492" s="14"/>
      <c r="G492" s="11" t="s">
        <v>56</v>
      </c>
      <c r="H492" s="11" t="s">
        <v>27</v>
      </c>
      <c r="I492" s="15" t="s">
        <v>56</v>
      </c>
      <c r="J492" s="15" t="s">
        <v>28</v>
      </c>
      <c r="K492" s="16" t="s">
        <v>62</v>
      </c>
      <c r="L492" s="15" t="s">
        <v>761</v>
      </c>
      <c r="M492" s="15"/>
      <c r="N492" s="15" t="s">
        <v>37</v>
      </c>
      <c r="O492" s="15"/>
      <c r="P492" s="16" t="s">
        <v>721</v>
      </c>
      <c r="Q492" s="17">
        <v>11599</v>
      </c>
      <c r="R492" s="18">
        <v>47.41</v>
      </c>
      <c r="S492" s="19">
        <v>7014.9884999999995</v>
      </c>
      <c r="T492" s="20" t="s">
        <v>33</v>
      </c>
      <c r="U492" s="21" t="s">
        <v>613</v>
      </c>
      <c r="V492" s="22">
        <v>44</v>
      </c>
      <c r="W492" s="22">
        <v>1</v>
      </c>
      <c r="X492" s="23"/>
    </row>
    <row r="493" spans="1:24" s="1" customFormat="1" ht="52.05" customHeight="1" x14ac:dyDescent="0.3">
      <c r="A493" s="11" t="s">
        <v>570</v>
      </c>
      <c r="B493" s="11" t="s">
        <v>762</v>
      </c>
      <c r="C493" s="12" t="s">
        <v>763</v>
      </c>
      <c r="D493" s="53"/>
      <c r="E493" s="39" t="str">
        <f>HYPERLINK("https://www.google.ru/search?q=112351122&amp;newwindow=1&amp;tbm=isch","Еще фото")</f>
        <v>Еще фото</v>
      </c>
      <c r="F493" s="14"/>
      <c r="G493" s="11" t="s">
        <v>56</v>
      </c>
      <c r="H493" s="11" t="s">
        <v>27</v>
      </c>
      <c r="I493" s="15" t="s">
        <v>56</v>
      </c>
      <c r="J493" s="15" t="s">
        <v>28</v>
      </c>
      <c r="K493" s="16" t="s">
        <v>62</v>
      </c>
      <c r="L493" s="55" t="s">
        <v>764</v>
      </c>
      <c r="M493" s="15"/>
      <c r="N493" s="15" t="s">
        <v>37</v>
      </c>
      <c r="O493" s="15"/>
      <c r="P493" s="16" t="s">
        <v>721</v>
      </c>
      <c r="Q493" s="17">
        <v>11599</v>
      </c>
      <c r="R493" s="18">
        <v>47.41</v>
      </c>
      <c r="S493" s="19">
        <v>7014.9884999999995</v>
      </c>
      <c r="T493" s="20" t="s">
        <v>33</v>
      </c>
      <c r="U493" s="21" t="s">
        <v>584</v>
      </c>
      <c r="V493" s="25" t="s">
        <v>71</v>
      </c>
      <c r="W493" s="22">
        <v>1</v>
      </c>
      <c r="X493" s="23"/>
    </row>
    <row r="494" spans="1:24" s="1" customFormat="1" ht="61.05" customHeight="1" x14ac:dyDescent="0.3">
      <c r="A494" s="24" t="s">
        <v>570</v>
      </c>
      <c r="B494" s="24" t="s">
        <v>762</v>
      </c>
      <c r="C494" s="12" t="s">
        <v>763</v>
      </c>
      <c r="D494" s="54"/>
      <c r="E494" s="39" t="str">
        <f>HYPERLINK("https://www.google.ru/search?q=112351122&amp;newwindow=1&amp;tbm=isch","Еще фото")</f>
        <v>Еще фото</v>
      </c>
      <c r="F494" s="14"/>
      <c r="G494" s="24" t="s">
        <v>56</v>
      </c>
      <c r="H494" s="24" t="s">
        <v>27</v>
      </c>
      <c r="I494" s="24" t="s">
        <v>56</v>
      </c>
      <c r="J494" s="15" t="s">
        <v>28</v>
      </c>
      <c r="K494" s="16" t="s">
        <v>62</v>
      </c>
      <c r="L494" s="56"/>
      <c r="M494" s="15"/>
      <c r="N494" s="15" t="s">
        <v>37</v>
      </c>
      <c r="O494" s="15"/>
      <c r="P494" s="16" t="s">
        <v>721</v>
      </c>
      <c r="Q494" s="17">
        <v>11599</v>
      </c>
      <c r="R494" s="18">
        <v>47.41</v>
      </c>
      <c r="S494" s="19">
        <v>7014.9884999999995</v>
      </c>
      <c r="T494" s="20" t="s">
        <v>33</v>
      </c>
      <c r="U494" s="21" t="s">
        <v>765</v>
      </c>
      <c r="V494" s="22">
        <v>48</v>
      </c>
      <c r="W494" s="22">
        <v>1</v>
      </c>
      <c r="X494" s="23"/>
    </row>
    <row r="495" spans="1:24" s="1" customFormat="1" ht="108" customHeight="1" x14ac:dyDescent="0.3">
      <c r="A495" s="11" t="s">
        <v>570</v>
      </c>
      <c r="B495" s="11" t="s">
        <v>766</v>
      </c>
      <c r="C495" s="12" t="s">
        <v>767</v>
      </c>
      <c r="D495" s="13"/>
      <c r="E495" s="39" t="str">
        <f>HYPERLINK("https://www.google.ru/search?q=112351158&amp;newwindow=1&amp;tbm=isch","Еще фото")</f>
        <v>Еще фото</v>
      </c>
      <c r="F495" s="14"/>
      <c r="G495" s="11" t="s">
        <v>56</v>
      </c>
      <c r="H495" s="11" t="s">
        <v>27</v>
      </c>
      <c r="I495" s="15" t="s">
        <v>56</v>
      </c>
      <c r="J495" s="15" t="s">
        <v>28</v>
      </c>
      <c r="K495" s="16" t="s">
        <v>62</v>
      </c>
      <c r="L495" s="15" t="s">
        <v>768</v>
      </c>
      <c r="M495" s="15"/>
      <c r="N495" s="15" t="s">
        <v>37</v>
      </c>
      <c r="O495" s="15"/>
      <c r="P495" s="16" t="s">
        <v>42</v>
      </c>
      <c r="Q495" s="17">
        <v>11599</v>
      </c>
      <c r="R495" s="18">
        <v>47.41</v>
      </c>
      <c r="S495" s="19">
        <v>7014.9884999999995</v>
      </c>
      <c r="T495" s="20" t="s">
        <v>33</v>
      </c>
      <c r="U495" s="21" t="s">
        <v>602</v>
      </c>
      <c r="V495" s="25" t="s">
        <v>71</v>
      </c>
      <c r="W495" s="22">
        <v>1</v>
      </c>
      <c r="X495" s="23"/>
    </row>
    <row r="496" spans="1:24" s="1" customFormat="1" ht="35" customHeight="1" x14ac:dyDescent="0.3">
      <c r="A496" s="11" t="s">
        <v>570</v>
      </c>
      <c r="B496" s="11" t="s">
        <v>769</v>
      </c>
      <c r="C496" s="12" t="s">
        <v>770</v>
      </c>
      <c r="D496" s="57"/>
      <c r="E496" s="39" t="str">
        <f>HYPERLINK("https://www.google.ru/search?q=112144464&amp;newwindow=1&amp;tbm=isch","Еще фото")</f>
        <v>Еще фото</v>
      </c>
      <c r="F496" s="14"/>
      <c r="G496" s="11" t="s">
        <v>56</v>
      </c>
      <c r="H496" s="11" t="s">
        <v>27</v>
      </c>
      <c r="I496" s="15" t="s">
        <v>56</v>
      </c>
      <c r="J496" s="15" t="s">
        <v>28</v>
      </c>
      <c r="K496" s="16" t="s">
        <v>29</v>
      </c>
      <c r="L496" s="55" t="s">
        <v>771</v>
      </c>
      <c r="M496" s="15"/>
      <c r="N496" s="15" t="s">
        <v>76</v>
      </c>
      <c r="O496" s="15"/>
      <c r="P496" s="16" t="s">
        <v>42</v>
      </c>
      <c r="Q496" s="17">
        <v>13499</v>
      </c>
      <c r="R496" s="18">
        <v>47.4</v>
      </c>
      <c r="S496" s="19">
        <v>8164.9884999999995</v>
      </c>
      <c r="T496" s="20" t="s">
        <v>33</v>
      </c>
      <c r="U496" s="21" t="s">
        <v>53</v>
      </c>
      <c r="V496" s="25" t="s">
        <v>52</v>
      </c>
      <c r="W496" s="22">
        <v>1</v>
      </c>
      <c r="X496" s="23"/>
    </row>
    <row r="497" spans="1:24" s="1" customFormat="1" ht="35" customHeight="1" x14ac:dyDescent="0.3">
      <c r="A497" s="24" t="s">
        <v>570</v>
      </c>
      <c r="B497" s="24" t="s">
        <v>769</v>
      </c>
      <c r="C497" s="12" t="s">
        <v>770</v>
      </c>
      <c r="D497" s="58"/>
      <c r="E497" s="39" t="str">
        <f>HYPERLINK("https://www.google.ru/search?q=112144464&amp;newwindow=1&amp;tbm=isch","Еще фото")</f>
        <v>Еще фото</v>
      </c>
      <c r="F497" s="14"/>
      <c r="G497" s="24" t="s">
        <v>56</v>
      </c>
      <c r="H497" s="24" t="s">
        <v>27</v>
      </c>
      <c r="I497" s="24" t="s">
        <v>56</v>
      </c>
      <c r="J497" s="15" t="s">
        <v>28</v>
      </c>
      <c r="K497" s="16" t="s">
        <v>29</v>
      </c>
      <c r="L497" s="60"/>
      <c r="M497" s="15"/>
      <c r="N497" s="15" t="s">
        <v>76</v>
      </c>
      <c r="O497" s="15"/>
      <c r="P497" s="16" t="s">
        <v>42</v>
      </c>
      <c r="Q497" s="17">
        <v>13499</v>
      </c>
      <c r="R497" s="18">
        <v>47.4</v>
      </c>
      <c r="S497" s="19">
        <v>8164.9884999999995</v>
      </c>
      <c r="T497" s="20" t="s">
        <v>33</v>
      </c>
      <c r="U497" s="21" t="s">
        <v>120</v>
      </c>
      <c r="V497" s="25" t="s">
        <v>52</v>
      </c>
      <c r="W497" s="22">
        <v>1</v>
      </c>
      <c r="X497" s="23"/>
    </row>
    <row r="498" spans="1:24" s="1" customFormat="1" ht="37.049999999999997" customHeight="1" x14ac:dyDescent="0.3">
      <c r="A498" s="24" t="s">
        <v>570</v>
      </c>
      <c r="B498" s="24" t="s">
        <v>769</v>
      </c>
      <c r="C498" s="12" t="s">
        <v>770</v>
      </c>
      <c r="D498" s="59"/>
      <c r="E498" s="39" t="str">
        <f>HYPERLINK("https://www.google.ru/search?q=112144464&amp;newwindow=1&amp;tbm=isch","Еще фото")</f>
        <v>Еще фото</v>
      </c>
      <c r="F498" s="14"/>
      <c r="G498" s="24" t="s">
        <v>56</v>
      </c>
      <c r="H498" s="24" t="s">
        <v>27</v>
      </c>
      <c r="I498" s="24" t="s">
        <v>56</v>
      </c>
      <c r="J498" s="15" t="s">
        <v>28</v>
      </c>
      <c r="K498" s="16" t="s">
        <v>29</v>
      </c>
      <c r="L498" s="56"/>
      <c r="M498" s="15"/>
      <c r="N498" s="15" t="s">
        <v>76</v>
      </c>
      <c r="O498" s="15"/>
      <c r="P498" s="16" t="s">
        <v>42</v>
      </c>
      <c r="Q498" s="17">
        <v>13499</v>
      </c>
      <c r="R498" s="18">
        <v>47.4</v>
      </c>
      <c r="S498" s="19">
        <v>8164.9884999999995</v>
      </c>
      <c r="T498" s="20" t="s">
        <v>33</v>
      </c>
      <c r="U498" s="21" t="s">
        <v>772</v>
      </c>
      <c r="V498" s="22">
        <v>46</v>
      </c>
      <c r="W498" s="22">
        <v>1</v>
      </c>
      <c r="X498" s="23"/>
    </row>
    <row r="499" spans="1:24" s="1" customFormat="1" ht="35" customHeight="1" x14ac:dyDescent="0.3">
      <c r="A499" s="11" t="s">
        <v>570</v>
      </c>
      <c r="B499" s="11" t="s">
        <v>741</v>
      </c>
      <c r="C499" s="12" t="s">
        <v>773</v>
      </c>
      <c r="D499" s="57"/>
      <c r="E499" s="39" t="str">
        <f>HYPERLINK("https://www.google.ru/search?q=112318862&amp;newwindow=1&amp;tbm=isch","Еще фото")</f>
        <v>Еще фото</v>
      </c>
      <c r="F499" s="14" t="s">
        <v>102</v>
      </c>
      <c r="G499" s="11" t="s">
        <v>56</v>
      </c>
      <c r="H499" s="11" t="s">
        <v>27</v>
      </c>
      <c r="I499" s="15" t="s">
        <v>56</v>
      </c>
      <c r="J499" s="15" t="s">
        <v>28</v>
      </c>
      <c r="K499" s="16" t="s">
        <v>62</v>
      </c>
      <c r="L499" s="55" t="s">
        <v>774</v>
      </c>
      <c r="M499" s="15" t="s">
        <v>64</v>
      </c>
      <c r="N499" s="15" t="s">
        <v>112</v>
      </c>
      <c r="O499" s="15" t="s">
        <v>65</v>
      </c>
      <c r="P499" s="16" t="s">
        <v>775</v>
      </c>
      <c r="Q499" s="17">
        <v>13299</v>
      </c>
      <c r="R499" s="18">
        <v>47.36</v>
      </c>
      <c r="S499" s="19">
        <v>8049.9884999999995</v>
      </c>
      <c r="T499" s="20" t="s">
        <v>33</v>
      </c>
      <c r="U499" s="21" t="s">
        <v>602</v>
      </c>
      <c r="V499" s="25" t="s">
        <v>71</v>
      </c>
      <c r="W499" s="22">
        <v>1</v>
      </c>
      <c r="X499" s="23"/>
    </row>
    <row r="500" spans="1:24" s="1" customFormat="1" ht="35" customHeight="1" x14ac:dyDescent="0.3">
      <c r="A500" s="24" t="s">
        <v>570</v>
      </c>
      <c r="B500" s="24" t="s">
        <v>741</v>
      </c>
      <c r="C500" s="12" t="s">
        <v>773</v>
      </c>
      <c r="D500" s="58"/>
      <c r="E500" s="39" t="str">
        <f>HYPERLINK("https://www.google.ru/search?q=112318862&amp;newwindow=1&amp;tbm=isch","Еще фото")</f>
        <v>Еще фото</v>
      </c>
      <c r="F500" s="14" t="s">
        <v>102</v>
      </c>
      <c r="G500" s="24" t="s">
        <v>56</v>
      </c>
      <c r="H500" s="24" t="s">
        <v>27</v>
      </c>
      <c r="I500" s="24" t="s">
        <v>56</v>
      </c>
      <c r="J500" s="15" t="s">
        <v>28</v>
      </c>
      <c r="K500" s="16" t="s">
        <v>62</v>
      </c>
      <c r="L500" s="60"/>
      <c r="M500" s="15" t="s">
        <v>64</v>
      </c>
      <c r="N500" s="15" t="s">
        <v>112</v>
      </c>
      <c r="O500" s="15" t="s">
        <v>65</v>
      </c>
      <c r="P500" s="16" t="s">
        <v>775</v>
      </c>
      <c r="Q500" s="17">
        <v>13299</v>
      </c>
      <c r="R500" s="18">
        <v>47.36</v>
      </c>
      <c r="S500" s="19">
        <v>8049.9884999999995</v>
      </c>
      <c r="T500" s="20" t="s">
        <v>33</v>
      </c>
      <c r="U500" s="21" t="s">
        <v>613</v>
      </c>
      <c r="V500" s="22">
        <v>44</v>
      </c>
      <c r="W500" s="22">
        <v>3</v>
      </c>
      <c r="X500" s="23"/>
    </row>
    <row r="501" spans="1:24" s="1" customFormat="1" ht="37.049999999999997" customHeight="1" x14ac:dyDescent="0.3">
      <c r="A501" s="24" t="s">
        <v>570</v>
      </c>
      <c r="B501" s="24" t="s">
        <v>741</v>
      </c>
      <c r="C501" s="12" t="s">
        <v>773</v>
      </c>
      <c r="D501" s="59"/>
      <c r="E501" s="39" t="str">
        <f>HYPERLINK("https://www.google.ru/search?q=112318862&amp;newwindow=1&amp;tbm=isch","Еще фото")</f>
        <v>Еще фото</v>
      </c>
      <c r="F501" s="14" t="s">
        <v>102</v>
      </c>
      <c r="G501" s="24" t="s">
        <v>56</v>
      </c>
      <c r="H501" s="24" t="s">
        <v>27</v>
      </c>
      <c r="I501" s="24" t="s">
        <v>56</v>
      </c>
      <c r="J501" s="15" t="s">
        <v>28</v>
      </c>
      <c r="K501" s="16" t="s">
        <v>62</v>
      </c>
      <c r="L501" s="56"/>
      <c r="M501" s="15" t="s">
        <v>64</v>
      </c>
      <c r="N501" s="15" t="s">
        <v>112</v>
      </c>
      <c r="O501" s="15" t="s">
        <v>65</v>
      </c>
      <c r="P501" s="16" t="s">
        <v>775</v>
      </c>
      <c r="Q501" s="17">
        <v>13299</v>
      </c>
      <c r="R501" s="18">
        <v>47.36</v>
      </c>
      <c r="S501" s="19">
        <v>8049.9884999999995</v>
      </c>
      <c r="T501" s="20" t="s">
        <v>33</v>
      </c>
      <c r="U501" s="21" t="s">
        <v>615</v>
      </c>
      <c r="V501" s="25" t="s">
        <v>52</v>
      </c>
      <c r="W501" s="22">
        <v>1</v>
      </c>
      <c r="X501" s="23"/>
    </row>
    <row r="502" spans="1:24" s="1" customFormat="1" ht="52.05" customHeight="1" x14ac:dyDescent="0.3">
      <c r="A502" s="11" t="s">
        <v>570</v>
      </c>
      <c r="B502" s="11" t="s">
        <v>769</v>
      </c>
      <c r="C502" s="12" t="s">
        <v>776</v>
      </c>
      <c r="D502" s="53"/>
      <c r="E502" s="39" t="str">
        <f>HYPERLINK("https://www.google.ru/search?q=112118984&amp;newwindow=1&amp;tbm=isch","Еще фото")</f>
        <v>Еще фото</v>
      </c>
      <c r="F502" s="14"/>
      <c r="G502" s="11" t="s">
        <v>56</v>
      </c>
      <c r="H502" s="11" t="s">
        <v>27</v>
      </c>
      <c r="I502" s="15" t="s">
        <v>56</v>
      </c>
      <c r="J502" s="15" t="s">
        <v>28</v>
      </c>
      <c r="K502" s="16" t="s">
        <v>29</v>
      </c>
      <c r="L502" s="55" t="s">
        <v>777</v>
      </c>
      <c r="M502" s="15" t="s">
        <v>64</v>
      </c>
      <c r="N502" s="15" t="s">
        <v>37</v>
      </c>
      <c r="O502" s="15" t="s">
        <v>65</v>
      </c>
      <c r="P502" s="16" t="s">
        <v>778</v>
      </c>
      <c r="Q502" s="17">
        <v>11399</v>
      </c>
      <c r="R502" s="18">
        <v>47.36</v>
      </c>
      <c r="S502" s="19">
        <v>6899.9884999999995</v>
      </c>
      <c r="T502" s="20" t="s">
        <v>33</v>
      </c>
      <c r="U502" s="21" t="s">
        <v>38</v>
      </c>
      <c r="V502" s="22">
        <v>48</v>
      </c>
      <c r="W502" s="22">
        <v>2</v>
      </c>
      <c r="X502" s="23"/>
    </row>
    <row r="503" spans="1:24" s="1" customFormat="1" ht="61.05" customHeight="1" x14ac:dyDescent="0.3">
      <c r="A503" s="24" t="s">
        <v>570</v>
      </c>
      <c r="B503" s="24" t="s">
        <v>769</v>
      </c>
      <c r="C503" s="12" t="s">
        <v>776</v>
      </c>
      <c r="D503" s="54"/>
      <c r="E503" s="39" t="str">
        <f>HYPERLINK("https://www.google.ru/search?q=112118984&amp;newwindow=1&amp;tbm=isch","Еще фото")</f>
        <v>Еще фото</v>
      </c>
      <c r="F503" s="14"/>
      <c r="G503" s="24" t="s">
        <v>56</v>
      </c>
      <c r="H503" s="24" t="s">
        <v>27</v>
      </c>
      <c r="I503" s="24" t="s">
        <v>56</v>
      </c>
      <c r="J503" s="15" t="s">
        <v>28</v>
      </c>
      <c r="K503" s="16" t="s">
        <v>29</v>
      </c>
      <c r="L503" s="56"/>
      <c r="M503" s="15" t="s">
        <v>64</v>
      </c>
      <c r="N503" s="15" t="s">
        <v>37</v>
      </c>
      <c r="O503" s="15" t="s">
        <v>65</v>
      </c>
      <c r="P503" s="16" t="s">
        <v>778</v>
      </c>
      <c r="Q503" s="17">
        <v>11399</v>
      </c>
      <c r="R503" s="18">
        <v>47.36</v>
      </c>
      <c r="S503" s="19">
        <v>6899.9884999999995</v>
      </c>
      <c r="T503" s="20" t="s">
        <v>33</v>
      </c>
      <c r="U503" s="21" t="s">
        <v>672</v>
      </c>
      <c r="V503" s="22">
        <v>54</v>
      </c>
      <c r="W503" s="22">
        <v>1</v>
      </c>
      <c r="X503" s="23"/>
    </row>
    <row r="504" spans="1:24" s="1" customFormat="1" ht="108" customHeight="1" x14ac:dyDescent="0.3">
      <c r="A504" s="11" t="s">
        <v>570</v>
      </c>
      <c r="B504" s="11" t="s">
        <v>779</v>
      </c>
      <c r="C504" s="12" t="s">
        <v>780</v>
      </c>
      <c r="D504" s="13"/>
      <c r="E504" s="39" t="str">
        <f>HYPERLINK("https://www.google.ru/search?q=112318955&amp;newwindow=1&amp;tbm=isch","Еще фото")</f>
        <v>Еще фото</v>
      </c>
      <c r="F504" s="14"/>
      <c r="G504" s="11" t="s">
        <v>56</v>
      </c>
      <c r="H504" s="11" t="s">
        <v>27</v>
      </c>
      <c r="I504" s="15" t="s">
        <v>56</v>
      </c>
      <c r="J504" s="15" t="s">
        <v>28</v>
      </c>
      <c r="K504" s="16" t="s">
        <v>29</v>
      </c>
      <c r="L504" s="15" t="s">
        <v>781</v>
      </c>
      <c r="M504" s="15"/>
      <c r="N504" s="15" t="s">
        <v>112</v>
      </c>
      <c r="O504" s="15"/>
      <c r="P504" s="16" t="s">
        <v>77</v>
      </c>
      <c r="Q504" s="17">
        <v>11399</v>
      </c>
      <c r="R504" s="18">
        <v>47.36</v>
      </c>
      <c r="S504" s="19">
        <v>6899.9884999999995</v>
      </c>
      <c r="T504" s="20" t="s">
        <v>33</v>
      </c>
      <c r="U504" s="21" t="s">
        <v>782</v>
      </c>
      <c r="V504" s="22">
        <v>48</v>
      </c>
      <c r="W504" s="22">
        <v>1</v>
      </c>
      <c r="X504" s="23"/>
    </row>
    <row r="505" spans="1:24" s="1" customFormat="1" ht="52.05" customHeight="1" x14ac:dyDescent="0.3">
      <c r="A505" s="11" t="s">
        <v>570</v>
      </c>
      <c r="B505" s="11" t="s">
        <v>783</v>
      </c>
      <c r="C505" s="12" t="s">
        <v>784</v>
      </c>
      <c r="D505" s="53"/>
      <c r="E505" s="39" t="str">
        <f>HYPERLINK("https://www.google.ru/search?q=112360025&amp;newwindow=1&amp;tbm=isch","Еще фото")</f>
        <v>Еще фото</v>
      </c>
      <c r="F505" s="14"/>
      <c r="G505" s="11" t="s">
        <v>56</v>
      </c>
      <c r="H505" s="11" t="s">
        <v>27</v>
      </c>
      <c r="I505" s="15" t="s">
        <v>56</v>
      </c>
      <c r="J505" s="15" t="s">
        <v>28</v>
      </c>
      <c r="K505" s="16" t="s">
        <v>62</v>
      </c>
      <c r="L505" s="55" t="s">
        <v>785</v>
      </c>
      <c r="M505" s="15"/>
      <c r="N505" s="15" t="s">
        <v>37</v>
      </c>
      <c r="O505" s="15"/>
      <c r="P505" s="16" t="s">
        <v>624</v>
      </c>
      <c r="Q505" s="17">
        <v>11399</v>
      </c>
      <c r="R505" s="18">
        <v>47.36</v>
      </c>
      <c r="S505" s="19">
        <v>6899.9884999999995</v>
      </c>
      <c r="T505" s="20" t="s">
        <v>33</v>
      </c>
      <c r="U505" s="21" t="s">
        <v>596</v>
      </c>
      <c r="V505" s="22">
        <v>40</v>
      </c>
      <c r="W505" s="22">
        <v>1</v>
      </c>
      <c r="X505" s="23"/>
    </row>
    <row r="506" spans="1:24" s="1" customFormat="1" ht="61.05" customHeight="1" x14ac:dyDescent="0.3">
      <c r="A506" s="24" t="s">
        <v>570</v>
      </c>
      <c r="B506" s="24" t="s">
        <v>783</v>
      </c>
      <c r="C506" s="12" t="s">
        <v>784</v>
      </c>
      <c r="D506" s="54"/>
      <c r="E506" s="39" t="str">
        <f>HYPERLINK("https://www.google.ru/search?q=112360025&amp;newwindow=1&amp;tbm=isch","Еще фото")</f>
        <v>Еще фото</v>
      </c>
      <c r="F506" s="14"/>
      <c r="G506" s="24" t="s">
        <v>56</v>
      </c>
      <c r="H506" s="24" t="s">
        <v>27</v>
      </c>
      <c r="I506" s="24" t="s">
        <v>56</v>
      </c>
      <c r="J506" s="15" t="s">
        <v>28</v>
      </c>
      <c r="K506" s="16" t="s">
        <v>62</v>
      </c>
      <c r="L506" s="56"/>
      <c r="M506" s="15"/>
      <c r="N506" s="15" t="s">
        <v>37</v>
      </c>
      <c r="O506" s="15"/>
      <c r="P506" s="16" t="s">
        <v>624</v>
      </c>
      <c r="Q506" s="17">
        <v>11399</v>
      </c>
      <c r="R506" s="18">
        <v>47.36</v>
      </c>
      <c r="S506" s="19">
        <v>6899.9884999999995</v>
      </c>
      <c r="T506" s="20" t="s">
        <v>33</v>
      </c>
      <c r="U506" s="21" t="s">
        <v>600</v>
      </c>
      <c r="V506" s="22">
        <v>42</v>
      </c>
      <c r="W506" s="22">
        <v>1</v>
      </c>
      <c r="X506" s="23"/>
    </row>
    <row r="507" spans="1:24" s="1" customFormat="1" ht="108" customHeight="1" x14ac:dyDescent="0.3">
      <c r="A507" s="11" t="s">
        <v>570</v>
      </c>
      <c r="B507" s="11" t="s">
        <v>786</v>
      </c>
      <c r="C507" s="12" t="s">
        <v>787</v>
      </c>
      <c r="D507" s="13"/>
      <c r="E507" s="39" t="str">
        <f>HYPERLINK("https://www.google.ru/search?q=112370589&amp;newwindow=1&amp;tbm=isch","Еще фото")</f>
        <v>Еще фото</v>
      </c>
      <c r="F507" s="14"/>
      <c r="G507" s="11" t="s">
        <v>56</v>
      </c>
      <c r="H507" s="11" t="s">
        <v>27</v>
      </c>
      <c r="I507" s="15" t="s">
        <v>56</v>
      </c>
      <c r="J507" s="15" t="s">
        <v>28</v>
      </c>
      <c r="K507" s="16" t="s">
        <v>29</v>
      </c>
      <c r="L507" s="15" t="s">
        <v>788</v>
      </c>
      <c r="M507" s="15"/>
      <c r="N507" s="15" t="s">
        <v>37</v>
      </c>
      <c r="O507" s="15"/>
      <c r="P507" s="16" t="s">
        <v>77</v>
      </c>
      <c r="Q507" s="17">
        <v>11399</v>
      </c>
      <c r="R507" s="18">
        <v>47.36</v>
      </c>
      <c r="S507" s="19">
        <v>6899.9884999999995</v>
      </c>
      <c r="T507" s="20" t="s">
        <v>33</v>
      </c>
      <c r="U507" s="21" t="s">
        <v>153</v>
      </c>
      <c r="V507" s="25" t="s">
        <v>45</v>
      </c>
      <c r="W507" s="22">
        <v>1</v>
      </c>
      <c r="X507" s="23"/>
    </row>
    <row r="508" spans="1:24" s="1" customFormat="1" ht="108" customHeight="1" x14ac:dyDescent="0.3">
      <c r="A508" s="11" t="s">
        <v>570</v>
      </c>
      <c r="B508" s="11" t="s">
        <v>789</v>
      </c>
      <c r="C508" s="12" t="s">
        <v>790</v>
      </c>
      <c r="D508" s="13"/>
      <c r="E508" s="39" t="str">
        <f>HYPERLINK("https://www.google.ru/search?q=112121151&amp;newwindow=1&amp;tbm=isch","Еще фото")</f>
        <v>Еще фото</v>
      </c>
      <c r="F508" s="14"/>
      <c r="G508" s="11" t="s">
        <v>56</v>
      </c>
      <c r="H508" s="11" t="s">
        <v>27</v>
      </c>
      <c r="I508" s="15" t="s">
        <v>56</v>
      </c>
      <c r="J508" s="15" t="s">
        <v>28</v>
      </c>
      <c r="K508" s="16" t="s">
        <v>29</v>
      </c>
      <c r="L508" s="15" t="s">
        <v>791</v>
      </c>
      <c r="M508" s="15"/>
      <c r="N508" s="15" t="s">
        <v>37</v>
      </c>
      <c r="O508" s="15"/>
      <c r="P508" s="16" t="s">
        <v>77</v>
      </c>
      <c r="Q508" s="17">
        <v>7599</v>
      </c>
      <c r="R508" s="18">
        <v>47.36</v>
      </c>
      <c r="S508" s="19">
        <v>4599.9884999999995</v>
      </c>
      <c r="T508" s="20" t="s">
        <v>33</v>
      </c>
      <c r="U508" s="21" t="s">
        <v>141</v>
      </c>
      <c r="V508" s="22">
        <v>50</v>
      </c>
      <c r="W508" s="22">
        <v>1</v>
      </c>
      <c r="X508" s="23"/>
    </row>
    <row r="509" spans="1:24" s="1" customFormat="1" ht="108" customHeight="1" x14ac:dyDescent="0.3">
      <c r="A509" s="11" t="s">
        <v>570</v>
      </c>
      <c r="B509" s="11" t="s">
        <v>792</v>
      </c>
      <c r="C509" s="12" t="s">
        <v>793</v>
      </c>
      <c r="D509" s="13"/>
      <c r="E509" s="39" t="str">
        <f>HYPERLINK("https://www.google.ru/search?q=112361555&amp;newwindow=1&amp;tbm=isch","Еще фото")</f>
        <v>Еще фото</v>
      </c>
      <c r="F509" s="14"/>
      <c r="G509" s="11" t="s">
        <v>56</v>
      </c>
      <c r="H509" s="11" t="s">
        <v>27</v>
      </c>
      <c r="I509" s="15" t="s">
        <v>56</v>
      </c>
      <c r="J509" s="15" t="s">
        <v>28</v>
      </c>
      <c r="K509" s="16" t="s">
        <v>29</v>
      </c>
      <c r="L509" s="15" t="s">
        <v>707</v>
      </c>
      <c r="M509" s="15"/>
      <c r="N509" s="15" t="s">
        <v>37</v>
      </c>
      <c r="O509" s="15"/>
      <c r="P509" s="16" t="s">
        <v>50</v>
      </c>
      <c r="Q509" s="17">
        <v>7599</v>
      </c>
      <c r="R509" s="18">
        <v>47.36</v>
      </c>
      <c r="S509" s="19">
        <v>4599.9884999999995</v>
      </c>
      <c r="T509" s="20" t="s">
        <v>33</v>
      </c>
      <c r="U509" s="21" t="s">
        <v>149</v>
      </c>
      <c r="V509" s="25" t="s">
        <v>130</v>
      </c>
      <c r="W509" s="22">
        <v>1</v>
      </c>
      <c r="X509" s="23"/>
    </row>
    <row r="510" spans="1:24" s="1" customFormat="1" ht="108" customHeight="1" x14ac:dyDescent="0.3">
      <c r="A510" s="11" t="s">
        <v>570</v>
      </c>
      <c r="B510" s="11" t="s">
        <v>741</v>
      </c>
      <c r="C510" s="12" t="s">
        <v>794</v>
      </c>
      <c r="D510" s="13"/>
      <c r="E510" s="39" t="str">
        <f>HYPERLINK("https://www.google.ru/search?q=L30UHGB46&amp;newwindow=1&amp;tbm=isch","Еще фото")</f>
        <v>Еще фото</v>
      </c>
      <c r="F510" s="14"/>
      <c r="G510" s="11" t="s">
        <v>56</v>
      </c>
      <c r="H510" s="11" t="s">
        <v>27</v>
      </c>
      <c r="I510" s="15" t="s">
        <v>56</v>
      </c>
      <c r="J510" s="15" t="s">
        <v>28</v>
      </c>
      <c r="K510" s="16" t="s">
        <v>62</v>
      </c>
      <c r="L510" s="15" t="s">
        <v>795</v>
      </c>
      <c r="M510" s="15"/>
      <c r="N510" s="15" t="s">
        <v>76</v>
      </c>
      <c r="O510" s="15"/>
      <c r="P510" s="16" t="s">
        <v>708</v>
      </c>
      <c r="Q510" s="17">
        <v>7599</v>
      </c>
      <c r="R510" s="18">
        <v>47.36</v>
      </c>
      <c r="S510" s="19">
        <v>4599.9884999999995</v>
      </c>
      <c r="T510" s="20" t="s">
        <v>33</v>
      </c>
      <c r="U510" s="21" t="s">
        <v>796</v>
      </c>
      <c r="V510" s="25" t="s">
        <v>52</v>
      </c>
      <c r="W510" s="22">
        <v>1</v>
      </c>
      <c r="X510" s="23"/>
    </row>
    <row r="511" spans="1:24" s="1" customFormat="1" ht="108" customHeight="1" x14ac:dyDescent="0.3">
      <c r="A511" s="11" t="s">
        <v>570</v>
      </c>
      <c r="B511" s="11" t="s">
        <v>797</v>
      </c>
      <c r="C511" s="12" t="s">
        <v>798</v>
      </c>
      <c r="D511" s="13"/>
      <c r="E511" s="39" t="str">
        <f>HYPERLINK("https://www.google.ru/search?q=112354455&amp;newwindow=1&amp;tbm=isch","Еще фото")</f>
        <v>Еще фото</v>
      </c>
      <c r="F511" s="14"/>
      <c r="G511" s="11" t="s">
        <v>56</v>
      </c>
      <c r="H511" s="11" t="s">
        <v>27</v>
      </c>
      <c r="I511" s="15" t="s">
        <v>56</v>
      </c>
      <c r="J511" s="15" t="s">
        <v>28</v>
      </c>
      <c r="K511" s="16" t="s">
        <v>62</v>
      </c>
      <c r="L511" s="15" t="s">
        <v>799</v>
      </c>
      <c r="M511" s="15"/>
      <c r="N511" s="15" t="s">
        <v>76</v>
      </c>
      <c r="O511" s="15"/>
      <c r="P511" s="16" t="s">
        <v>708</v>
      </c>
      <c r="Q511" s="17">
        <v>14999</v>
      </c>
      <c r="R511" s="18">
        <v>47.33</v>
      </c>
      <c r="S511" s="19">
        <v>9084.9884999999995</v>
      </c>
      <c r="T511" s="20" t="s">
        <v>33</v>
      </c>
      <c r="U511" s="21" t="s">
        <v>765</v>
      </c>
      <c r="V511" s="22">
        <v>48</v>
      </c>
      <c r="W511" s="22">
        <v>1</v>
      </c>
      <c r="X511" s="23"/>
    </row>
    <row r="512" spans="1:24" s="1" customFormat="1" ht="108" customHeight="1" x14ac:dyDescent="0.3">
      <c r="A512" s="11" t="s">
        <v>570</v>
      </c>
      <c r="B512" s="11" t="s">
        <v>769</v>
      </c>
      <c r="C512" s="12" t="s">
        <v>800</v>
      </c>
      <c r="D512" s="13"/>
      <c r="E512" s="39" t="str">
        <f>HYPERLINK("https://www.google.ru/search?q=L719AKIG&amp;newwindow=1&amp;tbm=isch","Еще фото")</f>
        <v>Еще фото</v>
      </c>
      <c r="F512" s="14"/>
      <c r="G512" s="11" t="s">
        <v>56</v>
      </c>
      <c r="H512" s="11" t="s">
        <v>27</v>
      </c>
      <c r="I512" s="15" t="s">
        <v>56</v>
      </c>
      <c r="J512" s="15" t="s">
        <v>28</v>
      </c>
      <c r="K512" s="16" t="s">
        <v>29</v>
      </c>
      <c r="L512" s="15" t="s">
        <v>801</v>
      </c>
      <c r="M512" s="15"/>
      <c r="N512" s="15" t="s">
        <v>37</v>
      </c>
      <c r="O512" s="15"/>
      <c r="P512" s="16" t="s">
        <v>802</v>
      </c>
      <c r="Q512" s="17">
        <v>14999</v>
      </c>
      <c r="R512" s="18">
        <v>47.33</v>
      </c>
      <c r="S512" s="19">
        <v>9084.9884999999995</v>
      </c>
      <c r="T512" s="20" t="s">
        <v>33</v>
      </c>
      <c r="U512" s="21" t="s">
        <v>153</v>
      </c>
      <c r="V512" s="25" t="s">
        <v>45</v>
      </c>
      <c r="W512" s="22">
        <v>1</v>
      </c>
      <c r="X512" s="23"/>
    </row>
    <row r="513" spans="1:24" s="1" customFormat="1" ht="108" customHeight="1" x14ac:dyDescent="0.3">
      <c r="A513" s="11" t="s">
        <v>570</v>
      </c>
      <c r="B513" s="11" t="s">
        <v>803</v>
      </c>
      <c r="C513" s="12" t="s">
        <v>804</v>
      </c>
      <c r="D513" s="13"/>
      <c r="E513" s="39" t="str">
        <f>HYPERLINK("https://www.google.ru/search?q=112140654&amp;newwindow=1&amp;tbm=isch","Еще фото")</f>
        <v>Еще фото</v>
      </c>
      <c r="F513" s="14"/>
      <c r="G513" s="11" t="s">
        <v>56</v>
      </c>
      <c r="H513" s="11" t="s">
        <v>27</v>
      </c>
      <c r="I513" s="15" t="s">
        <v>56</v>
      </c>
      <c r="J513" s="15" t="s">
        <v>28</v>
      </c>
      <c r="K513" s="16" t="s">
        <v>29</v>
      </c>
      <c r="L513" s="15" t="s">
        <v>805</v>
      </c>
      <c r="M513" s="15"/>
      <c r="N513" s="15" t="s">
        <v>37</v>
      </c>
      <c r="O513" s="15"/>
      <c r="P513" s="16" t="s">
        <v>442</v>
      </c>
      <c r="Q513" s="17">
        <v>11199</v>
      </c>
      <c r="R513" s="18">
        <v>47.32</v>
      </c>
      <c r="S513" s="19">
        <v>6784.9884999999995</v>
      </c>
      <c r="T513" s="20" t="s">
        <v>33</v>
      </c>
      <c r="U513" s="21" t="s">
        <v>43</v>
      </c>
      <c r="V513" s="22">
        <v>46</v>
      </c>
      <c r="W513" s="22">
        <v>1</v>
      </c>
      <c r="X513" s="23"/>
    </row>
    <row r="514" spans="1:24" s="1" customFormat="1" ht="108" customHeight="1" x14ac:dyDescent="0.3">
      <c r="A514" s="11" t="s">
        <v>570</v>
      </c>
      <c r="B514" s="11" t="s">
        <v>806</v>
      </c>
      <c r="C514" s="12" t="s">
        <v>807</v>
      </c>
      <c r="D514" s="13"/>
      <c r="E514" s="39" t="str">
        <f>HYPERLINK("https://www.google.ru/search?q=112363441&amp;newwindow=1&amp;tbm=isch","Еще фото")</f>
        <v>Еще фото</v>
      </c>
      <c r="F514" s="14"/>
      <c r="G514" s="11" t="s">
        <v>56</v>
      </c>
      <c r="H514" s="11" t="s">
        <v>27</v>
      </c>
      <c r="I514" s="15" t="s">
        <v>56</v>
      </c>
      <c r="J514" s="15" t="s">
        <v>28</v>
      </c>
      <c r="K514" s="16" t="s">
        <v>62</v>
      </c>
      <c r="L514" s="15" t="s">
        <v>808</v>
      </c>
      <c r="M514" s="15"/>
      <c r="N514" s="15" t="s">
        <v>37</v>
      </c>
      <c r="O514" s="15"/>
      <c r="P514" s="16" t="s">
        <v>50</v>
      </c>
      <c r="Q514" s="17">
        <v>10999</v>
      </c>
      <c r="R514" s="18">
        <v>47.27</v>
      </c>
      <c r="S514" s="19">
        <v>6669.9884999999995</v>
      </c>
      <c r="T514" s="20" t="s">
        <v>33</v>
      </c>
      <c r="U514" s="21" t="s">
        <v>614</v>
      </c>
      <c r="V514" s="25" t="s">
        <v>52</v>
      </c>
      <c r="W514" s="22">
        <v>1</v>
      </c>
      <c r="X514" s="23"/>
    </row>
    <row r="515" spans="1:24" s="1" customFormat="1" ht="108" customHeight="1" x14ac:dyDescent="0.3">
      <c r="A515" s="11" t="s">
        <v>570</v>
      </c>
      <c r="B515" s="11" t="s">
        <v>803</v>
      </c>
      <c r="C515" s="12" t="s">
        <v>809</v>
      </c>
      <c r="D515" s="13"/>
      <c r="E515" s="39" t="str">
        <f>HYPERLINK("https://www.google.ru/search?q=112144379&amp;newwindow=1&amp;tbm=isch","Еще фото")</f>
        <v>Еще фото</v>
      </c>
      <c r="F515" s="14"/>
      <c r="G515" s="11" t="s">
        <v>56</v>
      </c>
      <c r="H515" s="11" t="s">
        <v>27</v>
      </c>
      <c r="I515" s="15" t="s">
        <v>56</v>
      </c>
      <c r="J515" s="15" t="s">
        <v>28</v>
      </c>
      <c r="K515" s="16" t="s">
        <v>29</v>
      </c>
      <c r="L515" s="15" t="s">
        <v>810</v>
      </c>
      <c r="M515" s="15"/>
      <c r="N515" s="15" t="s">
        <v>37</v>
      </c>
      <c r="O515" s="15"/>
      <c r="P515" s="16" t="s">
        <v>42</v>
      </c>
      <c r="Q515" s="17">
        <v>14399</v>
      </c>
      <c r="R515" s="18">
        <v>47.22</v>
      </c>
      <c r="S515" s="19">
        <v>8739.9884999999995</v>
      </c>
      <c r="T515" s="20" t="s">
        <v>33</v>
      </c>
      <c r="U515" s="21" t="s">
        <v>153</v>
      </c>
      <c r="V515" s="25" t="s">
        <v>45</v>
      </c>
      <c r="W515" s="22">
        <v>1</v>
      </c>
      <c r="X515" s="23"/>
    </row>
    <row r="516" spans="1:24" s="1" customFormat="1" ht="108" customHeight="1" x14ac:dyDescent="0.3">
      <c r="A516" s="11" t="s">
        <v>570</v>
      </c>
      <c r="B516" s="11" t="s">
        <v>811</v>
      </c>
      <c r="C516" s="12" t="s">
        <v>812</v>
      </c>
      <c r="D516" s="13"/>
      <c r="E516" s="39" t="str">
        <f>HYPERLINK("https://www.google.ru/search?q=112355271&amp;newwindow=1&amp;tbm=isch","Еще фото")</f>
        <v>Еще фото</v>
      </c>
      <c r="F516" s="14"/>
      <c r="G516" s="11" t="s">
        <v>56</v>
      </c>
      <c r="H516" s="11" t="s">
        <v>27</v>
      </c>
      <c r="I516" s="15" t="s">
        <v>56</v>
      </c>
      <c r="J516" s="15" t="s">
        <v>28</v>
      </c>
      <c r="K516" s="16" t="s">
        <v>62</v>
      </c>
      <c r="L516" s="15" t="s">
        <v>799</v>
      </c>
      <c r="M516" s="15"/>
      <c r="N516" s="15" t="s">
        <v>37</v>
      </c>
      <c r="O516" s="15"/>
      <c r="P516" s="16" t="s">
        <v>708</v>
      </c>
      <c r="Q516" s="17">
        <v>10799</v>
      </c>
      <c r="R516" s="18">
        <v>47.22</v>
      </c>
      <c r="S516" s="19">
        <v>6554.9884999999995</v>
      </c>
      <c r="T516" s="20" t="s">
        <v>33</v>
      </c>
      <c r="U516" s="21" t="s">
        <v>596</v>
      </c>
      <c r="V516" s="22">
        <v>40</v>
      </c>
      <c r="W516" s="22">
        <v>1</v>
      </c>
      <c r="X516" s="23"/>
    </row>
    <row r="517" spans="1:24" s="1" customFormat="1" ht="35" customHeight="1" x14ac:dyDescent="0.3">
      <c r="A517" s="11" t="s">
        <v>570</v>
      </c>
      <c r="B517" s="11" t="s">
        <v>813</v>
      </c>
      <c r="C517" s="12" t="s">
        <v>814</v>
      </c>
      <c r="D517" s="57"/>
      <c r="E517" s="39" t="str">
        <f>HYPERLINK("https://www.google.ru/search?q=112318951&amp;newwindow=1&amp;tbm=isch","Еще фото")</f>
        <v>Еще фото</v>
      </c>
      <c r="F517" s="14"/>
      <c r="G517" s="11" t="s">
        <v>56</v>
      </c>
      <c r="H517" s="11" t="s">
        <v>27</v>
      </c>
      <c r="I517" s="15" t="s">
        <v>56</v>
      </c>
      <c r="J517" s="15" t="s">
        <v>28</v>
      </c>
      <c r="K517" s="16" t="s">
        <v>29</v>
      </c>
      <c r="L517" s="55" t="s">
        <v>815</v>
      </c>
      <c r="M517" s="15"/>
      <c r="N517" s="15" t="s">
        <v>37</v>
      </c>
      <c r="O517" s="15"/>
      <c r="P517" s="16" t="s">
        <v>816</v>
      </c>
      <c r="Q517" s="17">
        <v>12499</v>
      </c>
      <c r="R517" s="18">
        <v>47.2</v>
      </c>
      <c r="S517" s="19">
        <v>7589.9884999999995</v>
      </c>
      <c r="T517" s="20" t="s">
        <v>33</v>
      </c>
      <c r="U517" s="21" t="s">
        <v>135</v>
      </c>
      <c r="V517" s="25" t="s">
        <v>45</v>
      </c>
      <c r="W517" s="22">
        <v>1</v>
      </c>
      <c r="X517" s="23"/>
    </row>
    <row r="518" spans="1:24" s="1" customFormat="1" ht="35" customHeight="1" x14ac:dyDescent="0.3">
      <c r="A518" s="24" t="s">
        <v>570</v>
      </c>
      <c r="B518" s="24" t="s">
        <v>813</v>
      </c>
      <c r="C518" s="12" t="s">
        <v>814</v>
      </c>
      <c r="D518" s="58"/>
      <c r="E518" s="39" t="str">
        <f>HYPERLINK("https://www.google.ru/search?q=112318951&amp;newwindow=1&amp;tbm=isch","Еще фото")</f>
        <v>Еще фото</v>
      </c>
      <c r="F518" s="14"/>
      <c r="G518" s="24" t="s">
        <v>56</v>
      </c>
      <c r="H518" s="24" t="s">
        <v>27</v>
      </c>
      <c r="I518" s="24" t="s">
        <v>56</v>
      </c>
      <c r="J518" s="15" t="s">
        <v>28</v>
      </c>
      <c r="K518" s="16" t="s">
        <v>29</v>
      </c>
      <c r="L518" s="60"/>
      <c r="M518" s="15"/>
      <c r="N518" s="15" t="s">
        <v>37</v>
      </c>
      <c r="O518" s="15"/>
      <c r="P518" s="16" t="s">
        <v>816</v>
      </c>
      <c r="Q518" s="17">
        <v>12499</v>
      </c>
      <c r="R518" s="18">
        <v>47.2</v>
      </c>
      <c r="S518" s="19">
        <v>7589.9884999999995</v>
      </c>
      <c r="T518" s="20" t="s">
        <v>33</v>
      </c>
      <c r="U518" s="21" t="s">
        <v>138</v>
      </c>
      <c r="V518" s="22">
        <v>52</v>
      </c>
      <c r="W518" s="22">
        <v>1</v>
      </c>
      <c r="X518" s="23"/>
    </row>
    <row r="519" spans="1:24" s="1" customFormat="1" ht="37.049999999999997" customHeight="1" x14ac:dyDescent="0.3">
      <c r="A519" s="24" t="s">
        <v>570</v>
      </c>
      <c r="B519" s="24" t="s">
        <v>813</v>
      </c>
      <c r="C519" s="12" t="s">
        <v>814</v>
      </c>
      <c r="D519" s="59"/>
      <c r="E519" s="39" t="str">
        <f>HYPERLINK("https://www.google.ru/search?q=112318951&amp;newwindow=1&amp;tbm=isch","Еще фото")</f>
        <v>Еще фото</v>
      </c>
      <c r="F519" s="14"/>
      <c r="G519" s="24" t="s">
        <v>56</v>
      </c>
      <c r="H519" s="24" t="s">
        <v>27</v>
      </c>
      <c r="I519" s="24" t="s">
        <v>56</v>
      </c>
      <c r="J519" s="15" t="s">
        <v>28</v>
      </c>
      <c r="K519" s="16" t="s">
        <v>29</v>
      </c>
      <c r="L519" s="56"/>
      <c r="M519" s="15"/>
      <c r="N519" s="15" t="s">
        <v>37</v>
      </c>
      <c r="O519" s="15"/>
      <c r="P519" s="16" t="s">
        <v>816</v>
      </c>
      <c r="Q519" s="17">
        <v>12499</v>
      </c>
      <c r="R519" s="18">
        <v>47.2</v>
      </c>
      <c r="S519" s="19">
        <v>7589.9884999999995</v>
      </c>
      <c r="T519" s="20" t="s">
        <v>33</v>
      </c>
      <c r="U519" s="21" t="s">
        <v>726</v>
      </c>
      <c r="V519" s="22">
        <v>54</v>
      </c>
      <c r="W519" s="22">
        <v>1</v>
      </c>
      <c r="X519" s="23"/>
    </row>
    <row r="520" spans="1:24" s="1" customFormat="1" ht="108" customHeight="1" x14ac:dyDescent="0.3">
      <c r="A520" s="11" t="s">
        <v>570</v>
      </c>
      <c r="B520" s="11" t="s">
        <v>741</v>
      </c>
      <c r="C520" s="12" t="s">
        <v>817</v>
      </c>
      <c r="D520" s="13"/>
      <c r="E520" s="39" t="str">
        <f>HYPERLINK("https://www.google.ru/search?q=112346311&amp;newwindow=1&amp;tbm=isch","Еще фото")</f>
        <v>Еще фото</v>
      </c>
      <c r="F520" s="14" t="s">
        <v>102</v>
      </c>
      <c r="G520" s="11" t="s">
        <v>56</v>
      </c>
      <c r="H520" s="11" t="s">
        <v>27</v>
      </c>
      <c r="I520" s="15" t="s">
        <v>56</v>
      </c>
      <c r="J520" s="15" t="s">
        <v>28</v>
      </c>
      <c r="K520" s="16" t="s">
        <v>62</v>
      </c>
      <c r="L520" s="15" t="s">
        <v>818</v>
      </c>
      <c r="M520" s="15"/>
      <c r="N520" s="15" t="s">
        <v>37</v>
      </c>
      <c r="O520" s="15"/>
      <c r="P520" s="16" t="s">
        <v>708</v>
      </c>
      <c r="Q520" s="17">
        <v>12499</v>
      </c>
      <c r="R520" s="18">
        <v>47.2</v>
      </c>
      <c r="S520" s="19">
        <v>7589.9884999999995</v>
      </c>
      <c r="T520" s="20" t="s">
        <v>33</v>
      </c>
      <c r="U520" s="21" t="s">
        <v>592</v>
      </c>
      <c r="V520" s="22">
        <v>40</v>
      </c>
      <c r="W520" s="22">
        <v>1</v>
      </c>
      <c r="X520" s="23"/>
    </row>
    <row r="521" spans="1:24" s="1" customFormat="1" ht="108" customHeight="1" x14ac:dyDescent="0.3">
      <c r="A521" s="11" t="s">
        <v>570</v>
      </c>
      <c r="B521" s="11" t="s">
        <v>819</v>
      </c>
      <c r="C521" s="12" t="s">
        <v>820</v>
      </c>
      <c r="D521" s="13"/>
      <c r="E521" s="39" t="str">
        <f>HYPERLINK("https://www.google.ru/search?q=112354457&amp;newwindow=1&amp;tbm=isch","Еще фото")</f>
        <v>Еще фото</v>
      </c>
      <c r="F521" s="14"/>
      <c r="G521" s="11" t="s">
        <v>56</v>
      </c>
      <c r="H521" s="11" t="s">
        <v>27</v>
      </c>
      <c r="I521" s="15" t="s">
        <v>56</v>
      </c>
      <c r="J521" s="15" t="s">
        <v>28</v>
      </c>
      <c r="K521" s="16" t="s">
        <v>62</v>
      </c>
      <c r="L521" s="15" t="s">
        <v>821</v>
      </c>
      <c r="M521" s="15"/>
      <c r="N521" s="15" t="s">
        <v>76</v>
      </c>
      <c r="O521" s="15"/>
      <c r="P521" s="16" t="s">
        <v>708</v>
      </c>
      <c r="Q521" s="17">
        <v>12499</v>
      </c>
      <c r="R521" s="18">
        <v>47.2</v>
      </c>
      <c r="S521" s="19">
        <v>7589.9884999999995</v>
      </c>
      <c r="T521" s="20" t="s">
        <v>33</v>
      </c>
      <c r="U521" s="21" t="s">
        <v>583</v>
      </c>
      <c r="V521" s="22">
        <v>42</v>
      </c>
      <c r="W521" s="22">
        <v>1</v>
      </c>
      <c r="X521" s="23"/>
    </row>
    <row r="522" spans="1:24" s="1" customFormat="1" ht="26" customHeight="1" x14ac:dyDescent="0.3">
      <c r="A522" s="11" t="s">
        <v>570</v>
      </c>
      <c r="B522" s="11" t="s">
        <v>650</v>
      </c>
      <c r="C522" s="12" t="s">
        <v>822</v>
      </c>
      <c r="D522" s="57"/>
      <c r="E522" s="39" t="str">
        <f>HYPERLINK("https://www.google.ru/search?q=112105814&amp;newwindow=1&amp;tbm=isch","Еще фото")</f>
        <v>Еще фото</v>
      </c>
      <c r="F522" s="14"/>
      <c r="G522" s="11" t="s">
        <v>56</v>
      </c>
      <c r="H522" s="11" t="s">
        <v>27</v>
      </c>
      <c r="I522" s="15" t="s">
        <v>56</v>
      </c>
      <c r="J522" s="15" t="s">
        <v>28</v>
      </c>
      <c r="K522" s="16" t="s">
        <v>62</v>
      </c>
      <c r="L522" s="55" t="s">
        <v>823</v>
      </c>
      <c r="M522" s="15" t="s">
        <v>64</v>
      </c>
      <c r="N522" s="15" t="s">
        <v>112</v>
      </c>
      <c r="O522" s="15" t="s">
        <v>65</v>
      </c>
      <c r="P522" s="16" t="s">
        <v>824</v>
      </c>
      <c r="Q522" s="17">
        <v>10599</v>
      </c>
      <c r="R522" s="18">
        <v>47.16</v>
      </c>
      <c r="S522" s="19">
        <v>6439.9884999999995</v>
      </c>
      <c r="T522" s="20" t="s">
        <v>33</v>
      </c>
      <c r="U522" s="21" t="s">
        <v>600</v>
      </c>
      <c r="V522" s="22">
        <v>42</v>
      </c>
      <c r="W522" s="22">
        <v>3</v>
      </c>
      <c r="X522" s="23"/>
    </row>
    <row r="523" spans="1:24" s="1" customFormat="1" ht="26" customHeight="1" x14ac:dyDescent="0.3">
      <c r="A523" s="24" t="s">
        <v>570</v>
      </c>
      <c r="B523" s="24" t="s">
        <v>650</v>
      </c>
      <c r="C523" s="12" t="s">
        <v>822</v>
      </c>
      <c r="D523" s="58"/>
      <c r="E523" s="39" t="str">
        <f>HYPERLINK("https://www.google.ru/search?q=112105814&amp;newwindow=1&amp;tbm=isch","Еще фото")</f>
        <v>Еще фото</v>
      </c>
      <c r="F523" s="14"/>
      <c r="G523" s="24" t="s">
        <v>56</v>
      </c>
      <c r="H523" s="24" t="s">
        <v>27</v>
      </c>
      <c r="I523" s="24" t="s">
        <v>56</v>
      </c>
      <c r="J523" s="15" t="s">
        <v>28</v>
      </c>
      <c r="K523" s="16" t="s">
        <v>62</v>
      </c>
      <c r="L523" s="60"/>
      <c r="M523" s="15" t="s">
        <v>64</v>
      </c>
      <c r="N523" s="15" t="s">
        <v>112</v>
      </c>
      <c r="O523" s="15" t="s">
        <v>65</v>
      </c>
      <c r="P523" s="16" t="s">
        <v>824</v>
      </c>
      <c r="Q523" s="17">
        <v>10599</v>
      </c>
      <c r="R523" s="18">
        <v>47.16</v>
      </c>
      <c r="S523" s="19">
        <v>6439.9884999999995</v>
      </c>
      <c r="T523" s="20" t="s">
        <v>33</v>
      </c>
      <c r="U523" s="21" t="s">
        <v>614</v>
      </c>
      <c r="V523" s="25" t="s">
        <v>52</v>
      </c>
      <c r="W523" s="22">
        <v>3</v>
      </c>
      <c r="X523" s="23"/>
    </row>
    <row r="524" spans="1:24" s="1" customFormat="1" ht="26" customHeight="1" x14ac:dyDescent="0.3">
      <c r="A524" s="24" t="s">
        <v>570</v>
      </c>
      <c r="B524" s="24" t="s">
        <v>650</v>
      </c>
      <c r="C524" s="12" t="s">
        <v>822</v>
      </c>
      <c r="D524" s="58"/>
      <c r="E524" s="39" t="str">
        <f>HYPERLINK("https://www.google.ru/search?q=112105814&amp;newwindow=1&amp;tbm=isch","Еще фото")</f>
        <v>Еще фото</v>
      </c>
      <c r="F524" s="14"/>
      <c r="G524" s="24" t="s">
        <v>56</v>
      </c>
      <c r="H524" s="24" t="s">
        <v>27</v>
      </c>
      <c r="I524" s="24" t="s">
        <v>56</v>
      </c>
      <c r="J524" s="15" t="s">
        <v>28</v>
      </c>
      <c r="K524" s="16" t="s">
        <v>62</v>
      </c>
      <c r="L524" s="60"/>
      <c r="M524" s="15" t="s">
        <v>64</v>
      </c>
      <c r="N524" s="15" t="s">
        <v>112</v>
      </c>
      <c r="O524" s="15" t="s">
        <v>65</v>
      </c>
      <c r="P524" s="16" t="s">
        <v>824</v>
      </c>
      <c r="Q524" s="17">
        <v>10599</v>
      </c>
      <c r="R524" s="18">
        <v>47.16</v>
      </c>
      <c r="S524" s="19">
        <v>6439.9884999999995</v>
      </c>
      <c r="T524" s="20" t="s">
        <v>33</v>
      </c>
      <c r="U524" s="21" t="s">
        <v>604</v>
      </c>
      <c r="V524" s="22">
        <v>46</v>
      </c>
      <c r="W524" s="22">
        <v>1</v>
      </c>
      <c r="X524" s="23"/>
    </row>
    <row r="525" spans="1:24" s="1" customFormat="1" ht="26" customHeight="1" x14ac:dyDescent="0.3">
      <c r="A525" s="24" t="s">
        <v>570</v>
      </c>
      <c r="B525" s="24" t="s">
        <v>650</v>
      </c>
      <c r="C525" s="12" t="s">
        <v>822</v>
      </c>
      <c r="D525" s="59"/>
      <c r="E525" s="39" t="str">
        <f>HYPERLINK("https://www.google.ru/search?q=112105814&amp;newwindow=1&amp;tbm=isch","Еще фото")</f>
        <v>Еще фото</v>
      </c>
      <c r="F525" s="14"/>
      <c r="G525" s="24" t="s">
        <v>56</v>
      </c>
      <c r="H525" s="24" t="s">
        <v>27</v>
      </c>
      <c r="I525" s="24" t="s">
        <v>56</v>
      </c>
      <c r="J525" s="15" t="s">
        <v>28</v>
      </c>
      <c r="K525" s="16" t="s">
        <v>62</v>
      </c>
      <c r="L525" s="56"/>
      <c r="M525" s="15" t="s">
        <v>64</v>
      </c>
      <c r="N525" s="15" t="s">
        <v>112</v>
      </c>
      <c r="O525" s="15" t="s">
        <v>65</v>
      </c>
      <c r="P525" s="16" t="s">
        <v>824</v>
      </c>
      <c r="Q525" s="17">
        <v>10599</v>
      </c>
      <c r="R525" s="18">
        <v>47.16</v>
      </c>
      <c r="S525" s="19">
        <v>6439.9884999999995</v>
      </c>
      <c r="T525" s="20" t="s">
        <v>33</v>
      </c>
      <c r="U525" s="21" t="s">
        <v>825</v>
      </c>
      <c r="V525" s="22">
        <v>60</v>
      </c>
      <c r="W525" s="22">
        <v>1</v>
      </c>
      <c r="X525" s="23"/>
    </row>
    <row r="526" spans="1:24" s="1" customFormat="1" ht="108" customHeight="1" x14ac:dyDescent="0.3">
      <c r="A526" s="11" t="s">
        <v>570</v>
      </c>
      <c r="B526" s="11" t="s">
        <v>813</v>
      </c>
      <c r="C526" s="12" t="s">
        <v>826</v>
      </c>
      <c r="D526" s="13"/>
      <c r="E526" s="39" t="str">
        <f>HYPERLINK("https://www.google.ru/search?q=112118173&amp;newwindow=1&amp;tbm=isch","Еще фото")</f>
        <v>Еще фото</v>
      </c>
      <c r="F526" s="14"/>
      <c r="G526" s="11" t="s">
        <v>56</v>
      </c>
      <c r="H526" s="11" t="s">
        <v>27</v>
      </c>
      <c r="I526" s="15" t="s">
        <v>56</v>
      </c>
      <c r="J526" s="15" t="s">
        <v>28</v>
      </c>
      <c r="K526" s="16" t="s">
        <v>29</v>
      </c>
      <c r="L526" s="15" t="s">
        <v>827</v>
      </c>
      <c r="M526" s="15"/>
      <c r="N526" s="15" t="s">
        <v>112</v>
      </c>
      <c r="O526" s="15"/>
      <c r="P526" s="16" t="s">
        <v>42</v>
      </c>
      <c r="Q526" s="17">
        <v>10599</v>
      </c>
      <c r="R526" s="18">
        <v>47.16</v>
      </c>
      <c r="S526" s="19">
        <v>6439.9884999999995</v>
      </c>
      <c r="T526" s="20" t="s">
        <v>33</v>
      </c>
      <c r="U526" s="21" t="s">
        <v>125</v>
      </c>
      <c r="V526" s="22">
        <v>48</v>
      </c>
      <c r="W526" s="22">
        <v>1</v>
      </c>
      <c r="X526" s="23"/>
    </row>
    <row r="527" spans="1:24" s="1" customFormat="1" ht="52.05" customHeight="1" x14ac:dyDescent="0.3">
      <c r="A527" s="11" t="s">
        <v>570</v>
      </c>
      <c r="B527" s="11" t="s">
        <v>813</v>
      </c>
      <c r="C527" s="12" t="s">
        <v>828</v>
      </c>
      <c r="D527" s="53"/>
      <c r="E527" s="39" t="str">
        <f>HYPERLINK("https://www.google.ru/search?q=112118346&amp;newwindow=1&amp;tbm=isch","Еще фото")</f>
        <v>Еще фото</v>
      </c>
      <c r="F527" s="14"/>
      <c r="G527" s="11" t="s">
        <v>56</v>
      </c>
      <c r="H527" s="11" t="s">
        <v>27</v>
      </c>
      <c r="I527" s="15" t="s">
        <v>56</v>
      </c>
      <c r="J527" s="15" t="s">
        <v>28</v>
      </c>
      <c r="K527" s="16" t="s">
        <v>29</v>
      </c>
      <c r="L527" s="55" t="s">
        <v>829</v>
      </c>
      <c r="M527" s="15"/>
      <c r="N527" s="15" t="s">
        <v>37</v>
      </c>
      <c r="O527" s="15"/>
      <c r="P527" s="16" t="s">
        <v>442</v>
      </c>
      <c r="Q527" s="17">
        <v>10599</v>
      </c>
      <c r="R527" s="18">
        <v>47.16</v>
      </c>
      <c r="S527" s="19">
        <v>6439.9884999999995</v>
      </c>
      <c r="T527" s="20" t="s">
        <v>33</v>
      </c>
      <c r="U527" s="21" t="s">
        <v>99</v>
      </c>
      <c r="V527" s="22">
        <v>48</v>
      </c>
      <c r="W527" s="22">
        <v>1</v>
      </c>
      <c r="X527" s="23"/>
    </row>
    <row r="528" spans="1:24" s="1" customFormat="1" ht="61.05" customHeight="1" x14ac:dyDescent="0.3">
      <c r="A528" s="24" t="s">
        <v>570</v>
      </c>
      <c r="B528" s="24" t="s">
        <v>813</v>
      </c>
      <c r="C528" s="12" t="s">
        <v>828</v>
      </c>
      <c r="D528" s="54"/>
      <c r="E528" s="39" t="str">
        <f>HYPERLINK("https://www.google.ru/search?q=112118346&amp;newwindow=1&amp;tbm=isch","Еще фото")</f>
        <v>Еще фото</v>
      </c>
      <c r="F528" s="14"/>
      <c r="G528" s="24" t="s">
        <v>56</v>
      </c>
      <c r="H528" s="24" t="s">
        <v>27</v>
      </c>
      <c r="I528" s="24" t="s">
        <v>56</v>
      </c>
      <c r="J528" s="15" t="s">
        <v>28</v>
      </c>
      <c r="K528" s="16" t="s">
        <v>29</v>
      </c>
      <c r="L528" s="56"/>
      <c r="M528" s="15"/>
      <c r="N528" s="15" t="s">
        <v>37</v>
      </c>
      <c r="O528" s="15"/>
      <c r="P528" s="16" t="s">
        <v>442</v>
      </c>
      <c r="Q528" s="17">
        <v>10599</v>
      </c>
      <c r="R528" s="18">
        <v>47.16</v>
      </c>
      <c r="S528" s="19">
        <v>6439.9884999999995</v>
      </c>
      <c r="T528" s="20" t="s">
        <v>33</v>
      </c>
      <c r="U528" s="21" t="s">
        <v>672</v>
      </c>
      <c r="V528" s="22">
        <v>54</v>
      </c>
      <c r="W528" s="22">
        <v>10</v>
      </c>
      <c r="X528" s="23"/>
    </row>
    <row r="529" spans="1:24" s="1" customFormat="1" ht="108" customHeight="1" x14ac:dyDescent="0.3">
      <c r="A529" s="11" t="s">
        <v>570</v>
      </c>
      <c r="B529" s="11" t="s">
        <v>769</v>
      </c>
      <c r="C529" s="12" t="s">
        <v>830</v>
      </c>
      <c r="D529" s="13"/>
      <c r="E529" s="39" t="str">
        <f>HYPERLINK("https://www.google.ru/search?q=112119043&amp;newwindow=1&amp;tbm=isch","Еще фото")</f>
        <v>Еще фото</v>
      </c>
      <c r="F529" s="14"/>
      <c r="G529" s="11" t="s">
        <v>56</v>
      </c>
      <c r="H529" s="11" t="s">
        <v>27</v>
      </c>
      <c r="I529" s="15" t="s">
        <v>56</v>
      </c>
      <c r="J529" s="15" t="s">
        <v>28</v>
      </c>
      <c r="K529" s="16" t="s">
        <v>29</v>
      </c>
      <c r="L529" s="15" t="s">
        <v>831</v>
      </c>
      <c r="M529" s="15" t="s">
        <v>64</v>
      </c>
      <c r="N529" s="15" t="s">
        <v>112</v>
      </c>
      <c r="O529" s="15" t="s">
        <v>65</v>
      </c>
      <c r="P529" s="16" t="s">
        <v>42</v>
      </c>
      <c r="Q529" s="17">
        <v>10599</v>
      </c>
      <c r="R529" s="18">
        <v>47.16</v>
      </c>
      <c r="S529" s="19">
        <v>6439.9884999999995</v>
      </c>
      <c r="T529" s="20" t="s">
        <v>33</v>
      </c>
      <c r="U529" s="21" t="s">
        <v>44</v>
      </c>
      <c r="V529" s="25" t="s">
        <v>130</v>
      </c>
      <c r="W529" s="22">
        <v>2</v>
      </c>
      <c r="X529" s="23"/>
    </row>
    <row r="530" spans="1:24" s="1" customFormat="1" ht="35" customHeight="1" x14ac:dyDescent="0.3">
      <c r="A530" s="11" t="s">
        <v>570</v>
      </c>
      <c r="B530" s="11" t="s">
        <v>803</v>
      </c>
      <c r="C530" s="12" t="s">
        <v>832</v>
      </c>
      <c r="D530" s="57"/>
      <c r="E530" s="39" t="str">
        <f>HYPERLINK("https://www.google.ru/search?q=112140635&amp;newwindow=1&amp;tbm=isch","Еще фото")</f>
        <v>Еще фото</v>
      </c>
      <c r="F530" s="14"/>
      <c r="G530" s="11" t="s">
        <v>56</v>
      </c>
      <c r="H530" s="11" t="s">
        <v>27</v>
      </c>
      <c r="I530" s="15" t="s">
        <v>56</v>
      </c>
      <c r="J530" s="15" t="s">
        <v>28</v>
      </c>
      <c r="K530" s="16" t="s">
        <v>29</v>
      </c>
      <c r="L530" s="55" t="s">
        <v>833</v>
      </c>
      <c r="M530" s="15" t="s">
        <v>64</v>
      </c>
      <c r="N530" s="15" t="s">
        <v>112</v>
      </c>
      <c r="O530" s="15" t="s">
        <v>65</v>
      </c>
      <c r="P530" s="16" t="s">
        <v>42</v>
      </c>
      <c r="Q530" s="17">
        <v>10599</v>
      </c>
      <c r="R530" s="18">
        <v>47.16</v>
      </c>
      <c r="S530" s="19">
        <v>6439.9884999999995</v>
      </c>
      <c r="T530" s="20" t="s">
        <v>33</v>
      </c>
      <c r="U530" s="21" t="s">
        <v>43</v>
      </c>
      <c r="V530" s="22">
        <v>46</v>
      </c>
      <c r="W530" s="22">
        <v>1</v>
      </c>
      <c r="X530" s="23"/>
    </row>
    <row r="531" spans="1:24" s="1" customFormat="1" ht="35" customHeight="1" x14ac:dyDescent="0.3">
      <c r="A531" s="24" t="s">
        <v>570</v>
      </c>
      <c r="B531" s="24" t="s">
        <v>803</v>
      </c>
      <c r="C531" s="12" t="s">
        <v>832</v>
      </c>
      <c r="D531" s="58"/>
      <c r="E531" s="39" t="str">
        <f>HYPERLINK("https://www.google.ru/search?q=112140635&amp;newwindow=1&amp;tbm=isch","Еще фото")</f>
        <v>Еще фото</v>
      </c>
      <c r="F531" s="14"/>
      <c r="G531" s="24" t="s">
        <v>56</v>
      </c>
      <c r="H531" s="24" t="s">
        <v>27</v>
      </c>
      <c r="I531" s="24" t="s">
        <v>56</v>
      </c>
      <c r="J531" s="15" t="s">
        <v>28</v>
      </c>
      <c r="K531" s="16" t="s">
        <v>29</v>
      </c>
      <c r="L531" s="60"/>
      <c r="M531" s="15" t="s">
        <v>64</v>
      </c>
      <c r="N531" s="15" t="s">
        <v>112</v>
      </c>
      <c r="O531" s="15" t="s">
        <v>65</v>
      </c>
      <c r="P531" s="16" t="s">
        <v>42</v>
      </c>
      <c r="Q531" s="17">
        <v>10599</v>
      </c>
      <c r="R531" s="18">
        <v>47.16</v>
      </c>
      <c r="S531" s="19">
        <v>6439.9884999999995</v>
      </c>
      <c r="T531" s="20" t="s">
        <v>33</v>
      </c>
      <c r="U531" s="21" t="s">
        <v>149</v>
      </c>
      <c r="V531" s="25" t="s">
        <v>130</v>
      </c>
      <c r="W531" s="22">
        <v>1</v>
      </c>
      <c r="X531" s="23"/>
    </row>
    <row r="532" spans="1:24" s="1" customFormat="1" ht="37.049999999999997" customHeight="1" x14ac:dyDescent="0.3">
      <c r="A532" s="24" t="s">
        <v>570</v>
      </c>
      <c r="B532" s="24" t="s">
        <v>803</v>
      </c>
      <c r="C532" s="12" t="s">
        <v>832</v>
      </c>
      <c r="D532" s="59"/>
      <c r="E532" s="39" t="str">
        <f>HYPERLINK("https://www.google.ru/search?q=112140635&amp;newwindow=1&amp;tbm=isch","Еще фото")</f>
        <v>Еще фото</v>
      </c>
      <c r="F532" s="14"/>
      <c r="G532" s="24" t="s">
        <v>56</v>
      </c>
      <c r="H532" s="24" t="s">
        <v>27</v>
      </c>
      <c r="I532" s="24" t="s">
        <v>56</v>
      </c>
      <c r="J532" s="15" t="s">
        <v>28</v>
      </c>
      <c r="K532" s="16" t="s">
        <v>29</v>
      </c>
      <c r="L532" s="56"/>
      <c r="M532" s="15" t="s">
        <v>64</v>
      </c>
      <c r="N532" s="15" t="s">
        <v>112</v>
      </c>
      <c r="O532" s="15" t="s">
        <v>65</v>
      </c>
      <c r="P532" s="16" t="s">
        <v>42</v>
      </c>
      <c r="Q532" s="17">
        <v>10599</v>
      </c>
      <c r="R532" s="18">
        <v>47.16</v>
      </c>
      <c r="S532" s="19">
        <v>6439.9884999999995</v>
      </c>
      <c r="T532" s="20" t="s">
        <v>33</v>
      </c>
      <c r="U532" s="21" t="s">
        <v>44</v>
      </c>
      <c r="V532" s="25" t="s">
        <v>130</v>
      </c>
      <c r="W532" s="22">
        <v>4</v>
      </c>
      <c r="X532" s="23"/>
    </row>
    <row r="533" spans="1:24" s="1" customFormat="1" ht="52.05" customHeight="1" x14ac:dyDescent="0.3">
      <c r="A533" s="11" t="s">
        <v>570</v>
      </c>
      <c r="B533" s="11" t="s">
        <v>834</v>
      </c>
      <c r="C533" s="12" t="s">
        <v>835</v>
      </c>
      <c r="D533" s="53"/>
      <c r="E533" s="39" t="str">
        <f>HYPERLINK("https://www.google.ru/search?q=112106793&amp;newwindow=1&amp;tbm=isch","Еще фото")</f>
        <v>Еще фото</v>
      </c>
      <c r="F533" s="14"/>
      <c r="G533" s="11" t="s">
        <v>56</v>
      </c>
      <c r="H533" s="11" t="s">
        <v>27</v>
      </c>
      <c r="I533" s="15" t="s">
        <v>56</v>
      </c>
      <c r="J533" s="15" t="s">
        <v>28</v>
      </c>
      <c r="K533" s="16" t="s">
        <v>62</v>
      </c>
      <c r="L533" s="55" t="s">
        <v>836</v>
      </c>
      <c r="M533" s="15"/>
      <c r="N533" s="15" t="s">
        <v>112</v>
      </c>
      <c r="O533" s="15"/>
      <c r="P533" s="16" t="s">
        <v>77</v>
      </c>
      <c r="Q533" s="17">
        <v>13999</v>
      </c>
      <c r="R533" s="18">
        <v>47.14</v>
      </c>
      <c r="S533" s="19">
        <v>8509.9884999999995</v>
      </c>
      <c r="T533" s="20" t="s">
        <v>33</v>
      </c>
      <c r="U533" s="21" t="s">
        <v>600</v>
      </c>
      <c r="V533" s="22">
        <v>42</v>
      </c>
      <c r="W533" s="22">
        <v>1</v>
      </c>
      <c r="X533" s="23"/>
    </row>
    <row r="534" spans="1:24" s="1" customFormat="1" ht="61.05" customHeight="1" x14ac:dyDescent="0.3">
      <c r="A534" s="24" t="s">
        <v>570</v>
      </c>
      <c r="B534" s="24" t="s">
        <v>834</v>
      </c>
      <c r="C534" s="12" t="s">
        <v>835</v>
      </c>
      <c r="D534" s="54"/>
      <c r="E534" s="39" t="str">
        <f>HYPERLINK("https://www.google.ru/search?q=112106793&amp;newwindow=1&amp;tbm=isch","Еще фото")</f>
        <v>Еще фото</v>
      </c>
      <c r="F534" s="14"/>
      <c r="G534" s="24" t="s">
        <v>56</v>
      </c>
      <c r="H534" s="24" t="s">
        <v>27</v>
      </c>
      <c r="I534" s="24" t="s">
        <v>56</v>
      </c>
      <c r="J534" s="15" t="s">
        <v>28</v>
      </c>
      <c r="K534" s="16" t="s">
        <v>62</v>
      </c>
      <c r="L534" s="56"/>
      <c r="M534" s="15"/>
      <c r="N534" s="15" t="s">
        <v>112</v>
      </c>
      <c r="O534" s="15"/>
      <c r="P534" s="16" t="s">
        <v>77</v>
      </c>
      <c r="Q534" s="17">
        <v>13999</v>
      </c>
      <c r="R534" s="18">
        <v>47.14</v>
      </c>
      <c r="S534" s="19">
        <v>8509.9884999999995</v>
      </c>
      <c r="T534" s="20" t="s">
        <v>33</v>
      </c>
      <c r="U534" s="21" t="s">
        <v>601</v>
      </c>
      <c r="V534" s="22">
        <v>42</v>
      </c>
      <c r="W534" s="22">
        <v>1</v>
      </c>
      <c r="X534" s="23"/>
    </row>
    <row r="535" spans="1:24" s="1" customFormat="1" ht="52.05" customHeight="1" x14ac:dyDescent="0.3">
      <c r="A535" s="11" t="s">
        <v>570</v>
      </c>
      <c r="B535" s="11" t="s">
        <v>837</v>
      </c>
      <c r="C535" s="12" t="s">
        <v>838</v>
      </c>
      <c r="D535" s="53"/>
      <c r="E535" s="39" t="str">
        <f>HYPERLINK("https://www.google.ru/search?q=112322201&amp;newwindow=1&amp;tbm=isch","Еще фото")</f>
        <v>Еще фото</v>
      </c>
      <c r="F535" s="14"/>
      <c r="G535" s="11" t="s">
        <v>56</v>
      </c>
      <c r="H535" s="11" t="s">
        <v>27</v>
      </c>
      <c r="I535" s="15" t="s">
        <v>56</v>
      </c>
      <c r="J535" s="15" t="s">
        <v>28</v>
      </c>
      <c r="K535" s="16" t="s">
        <v>29</v>
      </c>
      <c r="L535" s="55" t="s">
        <v>839</v>
      </c>
      <c r="M535" s="15"/>
      <c r="N535" s="15" t="s">
        <v>112</v>
      </c>
      <c r="O535" s="15"/>
      <c r="P535" s="16" t="s">
        <v>442</v>
      </c>
      <c r="Q535" s="17">
        <v>13999</v>
      </c>
      <c r="R535" s="18">
        <v>47.14</v>
      </c>
      <c r="S535" s="19">
        <v>8509.9884999999995</v>
      </c>
      <c r="T535" s="20" t="s">
        <v>33</v>
      </c>
      <c r="U535" s="21" t="s">
        <v>135</v>
      </c>
      <c r="V535" s="25" t="s">
        <v>45</v>
      </c>
      <c r="W535" s="22">
        <v>1</v>
      </c>
      <c r="X535" s="23"/>
    </row>
    <row r="536" spans="1:24" s="1" customFormat="1" ht="61.05" customHeight="1" x14ac:dyDescent="0.3">
      <c r="A536" s="24" t="s">
        <v>570</v>
      </c>
      <c r="B536" s="24" t="s">
        <v>837</v>
      </c>
      <c r="C536" s="12" t="s">
        <v>838</v>
      </c>
      <c r="D536" s="54"/>
      <c r="E536" s="39" t="str">
        <f>HYPERLINK("https://www.google.ru/search?q=112322201&amp;newwindow=1&amp;tbm=isch","Еще фото")</f>
        <v>Еще фото</v>
      </c>
      <c r="F536" s="14"/>
      <c r="G536" s="24" t="s">
        <v>56</v>
      </c>
      <c r="H536" s="24" t="s">
        <v>27</v>
      </c>
      <c r="I536" s="24" t="s">
        <v>56</v>
      </c>
      <c r="J536" s="15" t="s">
        <v>28</v>
      </c>
      <c r="K536" s="16" t="s">
        <v>29</v>
      </c>
      <c r="L536" s="56"/>
      <c r="M536" s="15"/>
      <c r="N536" s="15" t="s">
        <v>112</v>
      </c>
      <c r="O536" s="15"/>
      <c r="P536" s="16" t="s">
        <v>442</v>
      </c>
      <c r="Q536" s="17">
        <v>13999</v>
      </c>
      <c r="R536" s="18">
        <v>47.14</v>
      </c>
      <c r="S536" s="19">
        <v>8509.9884999999995</v>
      </c>
      <c r="T536" s="20" t="s">
        <v>33</v>
      </c>
      <c r="U536" s="21" t="s">
        <v>145</v>
      </c>
      <c r="V536" s="22">
        <v>52</v>
      </c>
      <c r="W536" s="22">
        <v>1</v>
      </c>
      <c r="X536" s="23"/>
    </row>
    <row r="537" spans="1:24" s="1" customFormat="1" ht="108" customHeight="1" x14ac:dyDescent="0.3">
      <c r="A537" s="11" t="s">
        <v>570</v>
      </c>
      <c r="B537" s="11" t="s">
        <v>840</v>
      </c>
      <c r="C537" s="12" t="s">
        <v>841</v>
      </c>
      <c r="D537" s="13"/>
      <c r="E537" s="39" t="str">
        <f>HYPERLINK("https://www.google.ru/search?q=112328478&amp;newwindow=1&amp;tbm=isch","Еще фото")</f>
        <v>Еще фото</v>
      </c>
      <c r="F537" s="14"/>
      <c r="G537" s="11" t="s">
        <v>56</v>
      </c>
      <c r="H537" s="11" t="s">
        <v>27</v>
      </c>
      <c r="I537" s="15" t="s">
        <v>56</v>
      </c>
      <c r="J537" s="15" t="s">
        <v>28</v>
      </c>
      <c r="K537" s="16" t="s">
        <v>29</v>
      </c>
      <c r="L537" s="15" t="s">
        <v>842</v>
      </c>
      <c r="M537" s="15"/>
      <c r="N537" s="15" t="s">
        <v>89</v>
      </c>
      <c r="O537" s="15"/>
      <c r="P537" s="16" t="s">
        <v>77</v>
      </c>
      <c r="Q537" s="17">
        <v>13999</v>
      </c>
      <c r="R537" s="18">
        <v>47.14</v>
      </c>
      <c r="S537" s="19">
        <v>8509.9884999999995</v>
      </c>
      <c r="T537" s="20" t="s">
        <v>33</v>
      </c>
      <c r="U537" s="21" t="s">
        <v>38</v>
      </c>
      <c r="V537" s="22">
        <v>48</v>
      </c>
      <c r="W537" s="22">
        <v>1</v>
      </c>
      <c r="X537" s="23"/>
    </row>
    <row r="538" spans="1:24" s="1" customFormat="1" ht="108" customHeight="1" x14ac:dyDescent="0.3">
      <c r="A538" s="11" t="s">
        <v>570</v>
      </c>
      <c r="B538" s="11" t="s">
        <v>843</v>
      </c>
      <c r="C538" s="12" t="s">
        <v>844</v>
      </c>
      <c r="D538" s="13"/>
      <c r="E538" s="39" t="str">
        <f>HYPERLINK("https://www.google.ru/search?q=112351189&amp;newwindow=1&amp;tbm=isch","Еще фото")</f>
        <v>Еще фото</v>
      </c>
      <c r="F538" s="14"/>
      <c r="G538" s="11" t="s">
        <v>56</v>
      </c>
      <c r="H538" s="11" t="s">
        <v>27</v>
      </c>
      <c r="I538" s="15" t="s">
        <v>56</v>
      </c>
      <c r="J538" s="15" t="s">
        <v>28</v>
      </c>
      <c r="K538" s="16" t="s">
        <v>62</v>
      </c>
      <c r="L538" s="15" t="s">
        <v>845</v>
      </c>
      <c r="M538" s="15"/>
      <c r="N538" s="15" t="s">
        <v>37</v>
      </c>
      <c r="O538" s="15"/>
      <c r="P538" s="16" t="s">
        <v>721</v>
      </c>
      <c r="Q538" s="17">
        <v>13999</v>
      </c>
      <c r="R538" s="18">
        <v>47.14</v>
      </c>
      <c r="S538" s="19">
        <v>8509.9884999999995</v>
      </c>
      <c r="T538" s="20" t="s">
        <v>33</v>
      </c>
      <c r="U538" s="21" t="s">
        <v>600</v>
      </c>
      <c r="V538" s="22">
        <v>42</v>
      </c>
      <c r="W538" s="22">
        <v>2</v>
      </c>
      <c r="X538" s="23"/>
    </row>
    <row r="539" spans="1:24" s="1" customFormat="1" ht="52.05" customHeight="1" x14ac:dyDescent="0.3">
      <c r="A539" s="11" t="s">
        <v>570</v>
      </c>
      <c r="B539" s="11" t="s">
        <v>846</v>
      </c>
      <c r="C539" s="12" t="s">
        <v>847</v>
      </c>
      <c r="D539" s="53"/>
      <c r="E539" s="39" t="str">
        <f>HYPERLINK("https://www.google.ru/search?q=112351236&amp;newwindow=1&amp;tbm=isch","Еще фото")</f>
        <v>Еще фото</v>
      </c>
      <c r="F539" s="14"/>
      <c r="G539" s="11" t="s">
        <v>56</v>
      </c>
      <c r="H539" s="11" t="s">
        <v>27</v>
      </c>
      <c r="I539" s="15" t="s">
        <v>56</v>
      </c>
      <c r="J539" s="15" t="s">
        <v>28</v>
      </c>
      <c r="K539" s="16" t="s">
        <v>62</v>
      </c>
      <c r="L539" s="55" t="s">
        <v>848</v>
      </c>
      <c r="M539" s="15"/>
      <c r="N539" s="15" t="s">
        <v>37</v>
      </c>
      <c r="O539" s="15"/>
      <c r="P539" s="16" t="s">
        <v>77</v>
      </c>
      <c r="Q539" s="17">
        <v>13999</v>
      </c>
      <c r="R539" s="18">
        <v>47.14</v>
      </c>
      <c r="S539" s="19">
        <v>8509.9884999999995</v>
      </c>
      <c r="T539" s="20" t="s">
        <v>33</v>
      </c>
      <c r="U539" s="21" t="s">
        <v>596</v>
      </c>
      <c r="V539" s="22">
        <v>40</v>
      </c>
      <c r="W539" s="22">
        <v>1</v>
      </c>
      <c r="X539" s="23"/>
    </row>
    <row r="540" spans="1:24" s="1" customFormat="1" ht="61.05" customHeight="1" x14ac:dyDescent="0.3">
      <c r="A540" s="24" t="s">
        <v>570</v>
      </c>
      <c r="B540" s="24" t="s">
        <v>846</v>
      </c>
      <c r="C540" s="12" t="s">
        <v>847</v>
      </c>
      <c r="D540" s="54"/>
      <c r="E540" s="39" t="str">
        <f>HYPERLINK("https://www.google.ru/search?q=112351236&amp;newwindow=1&amp;tbm=isch","Еще фото")</f>
        <v>Еще фото</v>
      </c>
      <c r="F540" s="14"/>
      <c r="G540" s="24" t="s">
        <v>56</v>
      </c>
      <c r="H540" s="24" t="s">
        <v>27</v>
      </c>
      <c r="I540" s="24" t="s">
        <v>56</v>
      </c>
      <c r="J540" s="15" t="s">
        <v>28</v>
      </c>
      <c r="K540" s="16" t="s">
        <v>62</v>
      </c>
      <c r="L540" s="56"/>
      <c r="M540" s="15"/>
      <c r="N540" s="15" t="s">
        <v>37</v>
      </c>
      <c r="O540" s="15"/>
      <c r="P540" s="16" t="s">
        <v>77</v>
      </c>
      <c r="Q540" s="17">
        <v>13999</v>
      </c>
      <c r="R540" s="18">
        <v>47.14</v>
      </c>
      <c r="S540" s="19">
        <v>8509.9884999999995</v>
      </c>
      <c r="T540" s="20" t="s">
        <v>33</v>
      </c>
      <c r="U540" s="21" t="s">
        <v>600</v>
      </c>
      <c r="V540" s="22">
        <v>42</v>
      </c>
      <c r="W540" s="22">
        <v>1</v>
      </c>
      <c r="X540" s="23"/>
    </row>
    <row r="541" spans="1:24" s="1" customFormat="1" ht="108" customHeight="1" x14ac:dyDescent="0.3">
      <c r="A541" s="11" t="s">
        <v>570</v>
      </c>
      <c r="B541" s="11" t="s">
        <v>849</v>
      </c>
      <c r="C541" s="12" t="s">
        <v>850</v>
      </c>
      <c r="D541" s="13"/>
      <c r="E541" s="39" t="str">
        <f>HYPERLINK("https://www.google.ru/search?q=112376377&amp;newwindow=1&amp;tbm=isch","Еще фото")</f>
        <v>Еще фото</v>
      </c>
      <c r="F541" s="14"/>
      <c r="G541" s="11" t="s">
        <v>56</v>
      </c>
      <c r="H541" s="11" t="s">
        <v>27</v>
      </c>
      <c r="I541" s="15" t="s">
        <v>56</v>
      </c>
      <c r="J541" s="15" t="s">
        <v>28</v>
      </c>
      <c r="K541" s="16" t="s">
        <v>29</v>
      </c>
      <c r="L541" s="15" t="s">
        <v>704</v>
      </c>
      <c r="M541" s="15"/>
      <c r="N541" s="15" t="s">
        <v>37</v>
      </c>
      <c r="O541" s="15"/>
      <c r="P541" s="16" t="s">
        <v>851</v>
      </c>
      <c r="Q541" s="17">
        <v>10399</v>
      </c>
      <c r="R541" s="18">
        <v>47.11</v>
      </c>
      <c r="S541" s="19">
        <v>6324.9884999999995</v>
      </c>
      <c r="T541" s="20" t="s">
        <v>33</v>
      </c>
      <c r="U541" s="21" t="s">
        <v>34</v>
      </c>
      <c r="V541" s="22">
        <v>46</v>
      </c>
      <c r="W541" s="22">
        <v>1</v>
      </c>
      <c r="X541" s="23"/>
    </row>
    <row r="542" spans="1:24" s="1" customFormat="1" ht="52.05" customHeight="1" x14ac:dyDescent="0.3">
      <c r="A542" s="11" t="s">
        <v>570</v>
      </c>
      <c r="B542" s="11" t="s">
        <v>673</v>
      </c>
      <c r="C542" s="12" t="s">
        <v>852</v>
      </c>
      <c r="D542" s="53"/>
      <c r="E542" s="39" t="str">
        <f>HYPERLINK("https://www.google.ru/search?q=112106045&amp;newwindow=1&amp;tbm=isch","Еще фото")</f>
        <v>Еще фото</v>
      </c>
      <c r="F542" s="14"/>
      <c r="G542" s="11" t="s">
        <v>56</v>
      </c>
      <c r="H542" s="11" t="s">
        <v>27</v>
      </c>
      <c r="I542" s="15" t="s">
        <v>56</v>
      </c>
      <c r="J542" s="15" t="s">
        <v>28</v>
      </c>
      <c r="K542" s="16" t="s">
        <v>62</v>
      </c>
      <c r="L542" s="55" t="s">
        <v>853</v>
      </c>
      <c r="M542" s="15"/>
      <c r="N542" s="15" t="s">
        <v>37</v>
      </c>
      <c r="O542" s="15"/>
      <c r="P542" s="16" t="s">
        <v>854</v>
      </c>
      <c r="Q542" s="17">
        <v>11899</v>
      </c>
      <c r="R542" s="18">
        <v>47.05</v>
      </c>
      <c r="S542" s="19">
        <v>7244.9884999999995</v>
      </c>
      <c r="T542" s="20" t="s">
        <v>33</v>
      </c>
      <c r="U542" s="21" t="s">
        <v>613</v>
      </c>
      <c r="V542" s="22">
        <v>44</v>
      </c>
      <c r="W542" s="22">
        <v>2</v>
      </c>
      <c r="X542" s="23"/>
    </row>
    <row r="543" spans="1:24" s="1" customFormat="1" ht="61.05" customHeight="1" x14ac:dyDescent="0.3">
      <c r="A543" s="24" t="s">
        <v>570</v>
      </c>
      <c r="B543" s="24" t="s">
        <v>673</v>
      </c>
      <c r="C543" s="12" t="s">
        <v>852</v>
      </c>
      <c r="D543" s="54"/>
      <c r="E543" s="39" t="str">
        <f>HYPERLINK("https://www.google.ru/search?q=112106045&amp;newwindow=1&amp;tbm=isch","Еще фото")</f>
        <v>Еще фото</v>
      </c>
      <c r="F543" s="14"/>
      <c r="G543" s="24" t="s">
        <v>56</v>
      </c>
      <c r="H543" s="24" t="s">
        <v>27</v>
      </c>
      <c r="I543" s="24" t="s">
        <v>56</v>
      </c>
      <c r="J543" s="15" t="s">
        <v>28</v>
      </c>
      <c r="K543" s="16" t="s">
        <v>62</v>
      </c>
      <c r="L543" s="56"/>
      <c r="M543" s="15"/>
      <c r="N543" s="15" t="s">
        <v>37</v>
      </c>
      <c r="O543" s="15"/>
      <c r="P543" s="16" t="s">
        <v>854</v>
      </c>
      <c r="Q543" s="17">
        <v>11899</v>
      </c>
      <c r="R543" s="18">
        <v>47.05</v>
      </c>
      <c r="S543" s="19">
        <v>7244.9884999999995</v>
      </c>
      <c r="T543" s="20" t="s">
        <v>33</v>
      </c>
      <c r="U543" s="21" t="s">
        <v>614</v>
      </c>
      <c r="V543" s="25" t="s">
        <v>52</v>
      </c>
      <c r="W543" s="22">
        <v>1</v>
      </c>
      <c r="X543" s="23"/>
    </row>
    <row r="544" spans="1:24" s="1" customFormat="1" ht="35" customHeight="1" x14ac:dyDescent="0.3">
      <c r="A544" s="11" t="s">
        <v>570</v>
      </c>
      <c r="B544" s="11" t="s">
        <v>855</v>
      </c>
      <c r="C544" s="12" t="s">
        <v>856</v>
      </c>
      <c r="D544" s="57"/>
      <c r="E544" s="39" t="str">
        <f>HYPERLINK("https://www.google.ru/search?q=L31BTVZB&amp;newwindow=1&amp;tbm=isch","Еще фото")</f>
        <v>Еще фото</v>
      </c>
      <c r="F544" s="14"/>
      <c r="G544" s="11" t="s">
        <v>56</v>
      </c>
      <c r="H544" s="11" t="s">
        <v>27</v>
      </c>
      <c r="I544" s="15" t="s">
        <v>56</v>
      </c>
      <c r="J544" s="15" t="s">
        <v>28</v>
      </c>
      <c r="K544" s="16" t="s">
        <v>62</v>
      </c>
      <c r="L544" s="55" t="s">
        <v>857</v>
      </c>
      <c r="M544" s="15" t="s">
        <v>64</v>
      </c>
      <c r="N544" s="15" t="s">
        <v>76</v>
      </c>
      <c r="O544" s="15" t="s">
        <v>65</v>
      </c>
      <c r="P544" s="16" t="s">
        <v>59</v>
      </c>
      <c r="Q544" s="17">
        <v>8499</v>
      </c>
      <c r="R544" s="18">
        <v>47.05</v>
      </c>
      <c r="S544" s="19">
        <v>5174.9884999999995</v>
      </c>
      <c r="T544" s="20" t="s">
        <v>33</v>
      </c>
      <c r="U544" s="21" t="s">
        <v>586</v>
      </c>
      <c r="V544" s="22">
        <v>44</v>
      </c>
      <c r="W544" s="22">
        <v>1</v>
      </c>
      <c r="X544" s="23"/>
    </row>
    <row r="545" spans="1:24" s="1" customFormat="1" ht="35" customHeight="1" x14ac:dyDescent="0.3">
      <c r="A545" s="24" t="s">
        <v>570</v>
      </c>
      <c r="B545" s="24" t="s">
        <v>855</v>
      </c>
      <c r="C545" s="12" t="s">
        <v>856</v>
      </c>
      <c r="D545" s="58"/>
      <c r="E545" s="39" t="str">
        <f>HYPERLINK("https://www.google.ru/search?q=L31BTVZB&amp;newwindow=1&amp;tbm=isch","Еще фото")</f>
        <v>Еще фото</v>
      </c>
      <c r="F545" s="14"/>
      <c r="G545" s="24" t="s">
        <v>56</v>
      </c>
      <c r="H545" s="24" t="s">
        <v>27</v>
      </c>
      <c r="I545" s="24" t="s">
        <v>56</v>
      </c>
      <c r="J545" s="15" t="s">
        <v>28</v>
      </c>
      <c r="K545" s="16" t="s">
        <v>62</v>
      </c>
      <c r="L545" s="60"/>
      <c r="M545" s="15" t="s">
        <v>64</v>
      </c>
      <c r="N545" s="15" t="s">
        <v>76</v>
      </c>
      <c r="O545" s="15" t="s">
        <v>65</v>
      </c>
      <c r="P545" s="16" t="s">
        <v>59</v>
      </c>
      <c r="Q545" s="17">
        <v>8499</v>
      </c>
      <c r="R545" s="18">
        <v>47.05</v>
      </c>
      <c r="S545" s="19">
        <v>5174.9884999999995</v>
      </c>
      <c r="T545" s="20" t="s">
        <v>33</v>
      </c>
      <c r="U545" s="21" t="s">
        <v>613</v>
      </c>
      <c r="V545" s="22">
        <v>44</v>
      </c>
      <c r="W545" s="22">
        <v>1</v>
      </c>
      <c r="X545" s="23"/>
    </row>
    <row r="546" spans="1:24" s="1" customFormat="1" ht="37.049999999999997" customHeight="1" x14ac:dyDescent="0.3">
      <c r="A546" s="24" t="s">
        <v>570</v>
      </c>
      <c r="B546" s="24" t="s">
        <v>855</v>
      </c>
      <c r="C546" s="12" t="s">
        <v>856</v>
      </c>
      <c r="D546" s="59"/>
      <c r="E546" s="39" t="str">
        <f>HYPERLINK("https://www.google.ru/search?q=L31BTVZB&amp;newwindow=1&amp;tbm=isch","Еще фото")</f>
        <v>Еще фото</v>
      </c>
      <c r="F546" s="14"/>
      <c r="G546" s="24" t="s">
        <v>56</v>
      </c>
      <c r="H546" s="24" t="s">
        <v>27</v>
      </c>
      <c r="I546" s="24" t="s">
        <v>56</v>
      </c>
      <c r="J546" s="15" t="s">
        <v>28</v>
      </c>
      <c r="K546" s="16" t="s">
        <v>62</v>
      </c>
      <c r="L546" s="56"/>
      <c r="M546" s="15" t="s">
        <v>64</v>
      </c>
      <c r="N546" s="15" t="s">
        <v>76</v>
      </c>
      <c r="O546" s="15" t="s">
        <v>65</v>
      </c>
      <c r="P546" s="16" t="s">
        <v>59</v>
      </c>
      <c r="Q546" s="17">
        <v>8499</v>
      </c>
      <c r="R546" s="18">
        <v>47.05</v>
      </c>
      <c r="S546" s="19">
        <v>5174.9884999999995</v>
      </c>
      <c r="T546" s="20" t="s">
        <v>33</v>
      </c>
      <c r="U546" s="21" t="s">
        <v>614</v>
      </c>
      <c r="V546" s="25" t="s">
        <v>52</v>
      </c>
      <c r="W546" s="22">
        <v>3</v>
      </c>
      <c r="X546" s="23"/>
    </row>
    <row r="547" spans="1:24" s="1" customFormat="1" ht="14" customHeight="1" x14ac:dyDescent="0.3">
      <c r="A547" s="11" t="s">
        <v>570</v>
      </c>
      <c r="B547" s="11" t="s">
        <v>858</v>
      </c>
      <c r="C547" s="12" t="s">
        <v>859</v>
      </c>
      <c r="D547" s="57"/>
      <c r="E547" s="39" t="str">
        <f t="shared" ref="E547:E553" si="11">HYPERLINK("https://www.google.ru/search?q=112105808&amp;newwindow=1&amp;tbm=isch","Еще фото")</f>
        <v>Еще фото</v>
      </c>
      <c r="F547" s="14" t="s">
        <v>102</v>
      </c>
      <c r="G547" s="11" t="s">
        <v>56</v>
      </c>
      <c r="H547" s="11" t="s">
        <v>27</v>
      </c>
      <c r="I547" s="15" t="s">
        <v>56</v>
      </c>
      <c r="J547" s="15" t="s">
        <v>28</v>
      </c>
      <c r="K547" s="16" t="s">
        <v>62</v>
      </c>
      <c r="L547" s="55" t="s">
        <v>860</v>
      </c>
      <c r="M547" s="15" t="s">
        <v>64</v>
      </c>
      <c r="N547" s="15" t="s">
        <v>37</v>
      </c>
      <c r="O547" s="15" t="s">
        <v>65</v>
      </c>
      <c r="P547" s="16" t="s">
        <v>861</v>
      </c>
      <c r="Q547" s="17">
        <v>10599</v>
      </c>
      <c r="R547" s="18">
        <v>47</v>
      </c>
      <c r="S547" s="19">
        <v>6460.0905000000002</v>
      </c>
      <c r="T547" s="20" t="s">
        <v>33</v>
      </c>
      <c r="U547" s="21" t="s">
        <v>602</v>
      </c>
      <c r="V547" s="25" t="s">
        <v>71</v>
      </c>
      <c r="W547" s="22">
        <v>1</v>
      </c>
      <c r="X547" s="23"/>
    </row>
    <row r="548" spans="1:24" s="1" customFormat="1" ht="14" customHeight="1" x14ac:dyDescent="0.3">
      <c r="A548" s="24" t="s">
        <v>570</v>
      </c>
      <c r="B548" s="24" t="s">
        <v>858</v>
      </c>
      <c r="C548" s="12" t="s">
        <v>859</v>
      </c>
      <c r="D548" s="58"/>
      <c r="E548" s="39" t="str">
        <f t="shared" si="11"/>
        <v>Еще фото</v>
      </c>
      <c r="F548" s="14" t="s">
        <v>102</v>
      </c>
      <c r="G548" s="24" t="s">
        <v>56</v>
      </c>
      <c r="H548" s="24" t="s">
        <v>27</v>
      </c>
      <c r="I548" s="24" t="s">
        <v>56</v>
      </c>
      <c r="J548" s="15" t="s">
        <v>28</v>
      </c>
      <c r="K548" s="16" t="s">
        <v>62</v>
      </c>
      <c r="L548" s="60"/>
      <c r="M548" s="15" t="s">
        <v>64</v>
      </c>
      <c r="N548" s="15" t="s">
        <v>37</v>
      </c>
      <c r="O548" s="15" t="s">
        <v>65</v>
      </c>
      <c r="P548" s="16" t="s">
        <v>861</v>
      </c>
      <c r="Q548" s="17">
        <v>10599</v>
      </c>
      <c r="R548" s="18">
        <v>47</v>
      </c>
      <c r="S548" s="19">
        <v>6460.0905000000002</v>
      </c>
      <c r="T548" s="20" t="s">
        <v>33</v>
      </c>
      <c r="U548" s="21" t="s">
        <v>586</v>
      </c>
      <c r="V548" s="22">
        <v>44</v>
      </c>
      <c r="W548" s="22">
        <v>1</v>
      </c>
      <c r="X548" s="23"/>
    </row>
    <row r="549" spans="1:24" s="1" customFormat="1" ht="14" customHeight="1" x14ac:dyDescent="0.3">
      <c r="A549" s="24" t="s">
        <v>570</v>
      </c>
      <c r="B549" s="24" t="s">
        <v>858</v>
      </c>
      <c r="C549" s="12" t="s">
        <v>859</v>
      </c>
      <c r="D549" s="58"/>
      <c r="E549" s="39" t="str">
        <f t="shared" si="11"/>
        <v>Еще фото</v>
      </c>
      <c r="F549" s="14" t="s">
        <v>102</v>
      </c>
      <c r="G549" s="24" t="s">
        <v>56</v>
      </c>
      <c r="H549" s="24" t="s">
        <v>27</v>
      </c>
      <c r="I549" s="24" t="s">
        <v>56</v>
      </c>
      <c r="J549" s="15" t="s">
        <v>28</v>
      </c>
      <c r="K549" s="16" t="s">
        <v>62</v>
      </c>
      <c r="L549" s="60"/>
      <c r="M549" s="15" t="s">
        <v>64</v>
      </c>
      <c r="N549" s="15" t="s">
        <v>37</v>
      </c>
      <c r="O549" s="15" t="s">
        <v>65</v>
      </c>
      <c r="P549" s="16" t="s">
        <v>861</v>
      </c>
      <c r="Q549" s="17">
        <v>10599</v>
      </c>
      <c r="R549" s="18">
        <v>47</v>
      </c>
      <c r="S549" s="19">
        <v>6460.0905000000002</v>
      </c>
      <c r="T549" s="20" t="s">
        <v>33</v>
      </c>
      <c r="U549" s="21" t="s">
        <v>604</v>
      </c>
      <c r="V549" s="22">
        <v>46</v>
      </c>
      <c r="W549" s="22">
        <v>1</v>
      </c>
      <c r="X549" s="23"/>
    </row>
    <row r="550" spans="1:24" s="1" customFormat="1" ht="14" customHeight="1" x14ac:dyDescent="0.3">
      <c r="A550" s="24" t="s">
        <v>570</v>
      </c>
      <c r="B550" s="24" t="s">
        <v>858</v>
      </c>
      <c r="C550" s="12" t="s">
        <v>859</v>
      </c>
      <c r="D550" s="58"/>
      <c r="E550" s="39" t="str">
        <f t="shared" si="11"/>
        <v>Еще фото</v>
      </c>
      <c r="F550" s="14" t="s">
        <v>102</v>
      </c>
      <c r="G550" s="24" t="s">
        <v>56</v>
      </c>
      <c r="H550" s="24" t="s">
        <v>27</v>
      </c>
      <c r="I550" s="24" t="s">
        <v>56</v>
      </c>
      <c r="J550" s="15" t="s">
        <v>28</v>
      </c>
      <c r="K550" s="16" t="s">
        <v>62</v>
      </c>
      <c r="L550" s="60"/>
      <c r="M550" s="15" t="s">
        <v>64</v>
      </c>
      <c r="N550" s="15" t="s">
        <v>37</v>
      </c>
      <c r="O550" s="15" t="s">
        <v>65</v>
      </c>
      <c r="P550" s="16" t="s">
        <v>861</v>
      </c>
      <c r="Q550" s="17">
        <v>10599</v>
      </c>
      <c r="R550" s="18">
        <v>47</v>
      </c>
      <c r="S550" s="19">
        <v>6460.0905000000002</v>
      </c>
      <c r="T550" s="20" t="s">
        <v>33</v>
      </c>
      <c r="U550" s="21" t="s">
        <v>605</v>
      </c>
      <c r="V550" s="25" t="s">
        <v>130</v>
      </c>
      <c r="W550" s="22">
        <v>1</v>
      </c>
      <c r="X550" s="23"/>
    </row>
    <row r="551" spans="1:24" s="1" customFormat="1" ht="14" customHeight="1" x14ac:dyDescent="0.3">
      <c r="A551" s="24" t="s">
        <v>570</v>
      </c>
      <c r="B551" s="24" t="s">
        <v>858</v>
      </c>
      <c r="C551" s="12" t="s">
        <v>859</v>
      </c>
      <c r="D551" s="58"/>
      <c r="E551" s="39" t="str">
        <f t="shared" si="11"/>
        <v>Еще фото</v>
      </c>
      <c r="F551" s="14" t="s">
        <v>102</v>
      </c>
      <c r="G551" s="24" t="s">
        <v>56</v>
      </c>
      <c r="H551" s="24" t="s">
        <v>27</v>
      </c>
      <c r="I551" s="24" t="s">
        <v>56</v>
      </c>
      <c r="J551" s="15" t="s">
        <v>28</v>
      </c>
      <c r="K551" s="16" t="s">
        <v>62</v>
      </c>
      <c r="L551" s="60"/>
      <c r="M551" s="15" t="s">
        <v>64</v>
      </c>
      <c r="N551" s="15" t="s">
        <v>37</v>
      </c>
      <c r="O551" s="15" t="s">
        <v>65</v>
      </c>
      <c r="P551" s="16" t="s">
        <v>861</v>
      </c>
      <c r="Q551" s="17">
        <v>10599</v>
      </c>
      <c r="R551" s="18">
        <v>47</v>
      </c>
      <c r="S551" s="19">
        <v>6460.0905000000002</v>
      </c>
      <c r="T551" s="20" t="s">
        <v>33</v>
      </c>
      <c r="U551" s="21" t="s">
        <v>587</v>
      </c>
      <c r="V551" s="22">
        <v>48</v>
      </c>
      <c r="W551" s="22">
        <v>7</v>
      </c>
      <c r="X551" s="23"/>
    </row>
    <row r="552" spans="1:24" s="1" customFormat="1" ht="14" customHeight="1" x14ac:dyDescent="0.3">
      <c r="A552" s="24" t="s">
        <v>570</v>
      </c>
      <c r="B552" s="24" t="s">
        <v>858</v>
      </c>
      <c r="C552" s="12" t="s">
        <v>859</v>
      </c>
      <c r="D552" s="58"/>
      <c r="E552" s="39" t="str">
        <f t="shared" si="11"/>
        <v>Еще фото</v>
      </c>
      <c r="F552" s="14" t="s">
        <v>102</v>
      </c>
      <c r="G552" s="24" t="s">
        <v>56</v>
      </c>
      <c r="H552" s="24" t="s">
        <v>27</v>
      </c>
      <c r="I552" s="24" t="s">
        <v>56</v>
      </c>
      <c r="J552" s="15" t="s">
        <v>28</v>
      </c>
      <c r="K552" s="16" t="s">
        <v>62</v>
      </c>
      <c r="L552" s="60"/>
      <c r="M552" s="15" t="s">
        <v>64</v>
      </c>
      <c r="N552" s="15" t="s">
        <v>37</v>
      </c>
      <c r="O552" s="15" t="s">
        <v>65</v>
      </c>
      <c r="P552" s="16" t="s">
        <v>861</v>
      </c>
      <c r="Q552" s="17">
        <v>10599</v>
      </c>
      <c r="R552" s="18">
        <v>47</v>
      </c>
      <c r="S552" s="19">
        <v>6460.0905000000002</v>
      </c>
      <c r="T552" s="20" t="s">
        <v>33</v>
      </c>
      <c r="U552" s="21" t="s">
        <v>862</v>
      </c>
      <c r="V552" s="25" t="s">
        <v>45</v>
      </c>
      <c r="W552" s="22">
        <v>9</v>
      </c>
      <c r="X552" s="23"/>
    </row>
    <row r="553" spans="1:24" s="1" customFormat="1" ht="17" customHeight="1" x14ac:dyDescent="0.3">
      <c r="A553" s="24" t="s">
        <v>570</v>
      </c>
      <c r="B553" s="24" t="s">
        <v>858</v>
      </c>
      <c r="C553" s="12" t="s">
        <v>859</v>
      </c>
      <c r="D553" s="59"/>
      <c r="E553" s="39" t="str">
        <f t="shared" si="11"/>
        <v>Еще фото</v>
      </c>
      <c r="F553" s="14" t="s">
        <v>102</v>
      </c>
      <c r="G553" s="24" t="s">
        <v>56</v>
      </c>
      <c r="H553" s="24" t="s">
        <v>27</v>
      </c>
      <c r="I553" s="24" t="s">
        <v>56</v>
      </c>
      <c r="J553" s="15" t="s">
        <v>28</v>
      </c>
      <c r="K553" s="16" t="s">
        <v>62</v>
      </c>
      <c r="L553" s="56"/>
      <c r="M553" s="15" t="s">
        <v>64</v>
      </c>
      <c r="N553" s="15" t="s">
        <v>37</v>
      </c>
      <c r="O553" s="15" t="s">
        <v>65</v>
      </c>
      <c r="P553" s="16" t="s">
        <v>861</v>
      </c>
      <c r="Q553" s="17">
        <v>10599</v>
      </c>
      <c r="R553" s="18">
        <v>47</v>
      </c>
      <c r="S553" s="19">
        <v>6460.0905000000002</v>
      </c>
      <c r="T553" s="20" t="s">
        <v>33</v>
      </c>
      <c r="U553" s="21" t="s">
        <v>731</v>
      </c>
      <c r="V553" s="25" t="s">
        <v>231</v>
      </c>
      <c r="W553" s="22">
        <v>1</v>
      </c>
      <c r="X553" s="23"/>
    </row>
    <row r="554" spans="1:24" s="1" customFormat="1" ht="21" customHeight="1" x14ac:dyDescent="0.3">
      <c r="A554" s="11" t="s">
        <v>570</v>
      </c>
      <c r="B554" s="11" t="s">
        <v>863</v>
      </c>
      <c r="C554" s="26" t="s">
        <v>864</v>
      </c>
      <c r="D554" s="57"/>
      <c r="E554" s="39" t="str">
        <f>HYPERLINK("https://www.google.ru/search?q=112349493&amp;newwindow=1&amp;tbm=isch","Еще фото")</f>
        <v>Еще фото</v>
      </c>
      <c r="F554" s="14"/>
      <c r="G554" s="11" t="s">
        <v>56</v>
      </c>
      <c r="H554" s="11" t="s">
        <v>27</v>
      </c>
      <c r="I554" s="15" t="s">
        <v>56</v>
      </c>
      <c r="J554" s="15" t="s">
        <v>28</v>
      </c>
      <c r="K554" s="16" t="s">
        <v>29</v>
      </c>
      <c r="L554" s="55" t="s">
        <v>865</v>
      </c>
      <c r="M554" s="15"/>
      <c r="N554" s="15" t="s">
        <v>37</v>
      </c>
      <c r="O554" s="15"/>
      <c r="P554" s="16" t="s">
        <v>42</v>
      </c>
      <c r="Q554" s="17">
        <v>11599</v>
      </c>
      <c r="R554" s="18">
        <v>47</v>
      </c>
      <c r="S554" s="19">
        <v>7069.5904999999993</v>
      </c>
      <c r="T554" s="20" t="s">
        <v>33</v>
      </c>
      <c r="U554" s="21" t="s">
        <v>53</v>
      </c>
      <c r="V554" s="25" t="s">
        <v>52</v>
      </c>
      <c r="W554" s="22">
        <v>1</v>
      </c>
      <c r="X554" s="23"/>
    </row>
    <row r="555" spans="1:24" s="1" customFormat="1" ht="21" customHeight="1" x14ac:dyDescent="0.3">
      <c r="A555" s="24" t="s">
        <v>570</v>
      </c>
      <c r="B555" s="24" t="s">
        <v>863</v>
      </c>
      <c r="C555" s="27" t="s">
        <v>864</v>
      </c>
      <c r="D555" s="58"/>
      <c r="E555" s="39" t="str">
        <f>HYPERLINK("https://www.google.ru/search?q=112349493&amp;newwindow=1&amp;tbm=isch","Еще фото")</f>
        <v>Еще фото</v>
      </c>
      <c r="F555" s="14"/>
      <c r="G555" s="24" t="s">
        <v>56</v>
      </c>
      <c r="H555" s="24" t="s">
        <v>27</v>
      </c>
      <c r="I555" s="24" t="s">
        <v>56</v>
      </c>
      <c r="J555" s="15" t="s">
        <v>28</v>
      </c>
      <c r="K555" s="16" t="s">
        <v>29</v>
      </c>
      <c r="L555" s="60"/>
      <c r="M555" s="15"/>
      <c r="N555" s="15" t="s">
        <v>37</v>
      </c>
      <c r="O555" s="15"/>
      <c r="P555" s="16" t="s">
        <v>42</v>
      </c>
      <c r="Q555" s="17">
        <v>11599</v>
      </c>
      <c r="R555" s="18">
        <v>47</v>
      </c>
      <c r="S555" s="19">
        <v>7069.5904999999993</v>
      </c>
      <c r="T555" s="20" t="s">
        <v>33</v>
      </c>
      <c r="U555" s="21" t="s">
        <v>43</v>
      </c>
      <c r="V555" s="22">
        <v>46</v>
      </c>
      <c r="W555" s="22">
        <v>3</v>
      </c>
      <c r="X555" s="23"/>
    </row>
    <row r="556" spans="1:24" s="1" customFormat="1" ht="21" customHeight="1" x14ac:dyDescent="0.3">
      <c r="A556" s="24" t="s">
        <v>570</v>
      </c>
      <c r="B556" s="24" t="s">
        <v>863</v>
      </c>
      <c r="C556" s="27" t="s">
        <v>864</v>
      </c>
      <c r="D556" s="58"/>
      <c r="E556" s="39" t="str">
        <f>HYPERLINK("https://www.google.ru/search?q=112349493&amp;newwindow=1&amp;tbm=isch","Еще фото")</f>
        <v>Еще фото</v>
      </c>
      <c r="F556" s="14"/>
      <c r="G556" s="24" t="s">
        <v>56</v>
      </c>
      <c r="H556" s="24" t="s">
        <v>27</v>
      </c>
      <c r="I556" s="24" t="s">
        <v>56</v>
      </c>
      <c r="J556" s="15" t="s">
        <v>28</v>
      </c>
      <c r="K556" s="16" t="s">
        <v>29</v>
      </c>
      <c r="L556" s="60"/>
      <c r="M556" s="15"/>
      <c r="N556" s="15" t="s">
        <v>37</v>
      </c>
      <c r="O556" s="15"/>
      <c r="P556" s="16" t="s">
        <v>42</v>
      </c>
      <c r="Q556" s="17">
        <v>11599</v>
      </c>
      <c r="R556" s="18">
        <v>47</v>
      </c>
      <c r="S556" s="19">
        <v>7069.5904999999993</v>
      </c>
      <c r="T556" s="20" t="s">
        <v>33</v>
      </c>
      <c r="U556" s="21" t="s">
        <v>44</v>
      </c>
      <c r="V556" s="25" t="s">
        <v>130</v>
      </c>
      <c r="W556" s="22">
        <v>1</v>
      </c>
      <c r="X556" s="23"/>
    </row>
    <row r="557" spans="1:24" s="1" customFormat="1" ht="21" customHeight="1" x14ac:dyDescent="0.3">
      <c r="A557" s="24" t="s">
        <v>570</v>
      </c>
      <c r="B557" s="24" t="s">
        <v>863</v>
      </c>
      <c r="C557" s="27" t="s">
        <v>864</v>
      </c>
      <c r="D557" s="58"/>
      <c r="E557" s="39" t="str">
        <f>HYPERLINK("https://www.google.ru/search?q=112349493&amp;newwindow=1&amp;tbm=isch","Еще фото")</f>
        <v>Еще фото</v>
      </c>
      <c r="F557" s="14"/>
      <c r="G557" s="24" t="s">
        <v>56</v>
      </c>
      <c r="H557" s="24" t="s">
        <v>27</v>
      </c>
      <c r="I557" s="24" t="s">
        <v>56</v>
      </c>
      <c r="J557" s="15" t="s">
        <v>28</v>
      </c>
      <c r="K557" s="16" t="s">
        <v>29</v>
      </c>
      <c r="L557" s="60"/>
      <c r="M557" s="15"/>
      <c r="N557" s="15" t="s">
        <v>37</v>
      </c>
      <c r="O557" s="15"/>
      <c r="P557" s="16" t="s">
        <v>42</v>
      </c>
      <c r="Q557" s="17">
        <v>11599</v>
      </c>
      <c r="R557" s="18">
        <v>47</v>
      </c>
      <c r="S557" s="19">
        <v>7069.5904999999993</v>
      </c>
      <c r="T557" s="20" t="s">
        <v>33</v>
      </c>
      <c r="U557" s="21" t="s">
        <v>99</v>
      </c>
      <c r="V557" s="22">
        <v>48</v>
      </c>
      <c r="W557" s="22">
        <v>1</v>
      </c>
      <c r="X557" s="23"/>
    </row>
    <row r="558" spans="1:24" s="1" customFormat="1" ht="32" customHeight="1" x14ac:dyDescent="0.3">
      <c r="A558" s="24" t="s">
        <v>570</v>
      </c>
      <c r="B558" s="24" t="s">
        <v>863</v>
      </c>
      <c r="C558" s="27" t="s">
        <v>864</v>
      </c>
      <c r="D558" s="59"/>
      <c r="E558" s="39" t="str">
        <f>HYPERLINK("https://www.google.ru/search?q=112349493&amp;newwindow=1&amp;tbm=isch","Еще фото")</f>
        <v>Еще фото</v>
      </c>
      <c r="F558" s="14"/>
      <c r="G558" s="24" t="s">
        <v>56</v>
      </c>
      <c r="H558" s="24" t="s">
        <v>27</v>
      </c>
      <c r="I558" s="24" t="s">
        <v>56</v>
      </c>
      <c r="J558" s="15" t="s">
        <v>28</v>
      </c>
      <c r="K558" s="16" t="s">
        <v>29</v>
      </c>
      <c r="L558" s="56"/>
      <c r="M558" s="15"/>
      <c r="N558" s="15" t="s">
        <v>37</v>
      </c>
      <c r="O558" s="15"/>
      <c r="P558" s="16" t="s">
        <v>42</v>
      </c>
      <c r="Q558" s="17">
        <v>11599</v>
      </c>
      <c r="R558" s="18">
        <v>47</v>
      </c>
      <c r="S558" s="19">
        <v>7069.5904999999993</v>
      </c>
      <c r="T558" s="20" t="s">
        <v>33</v>
      </c>
      <c r="U558" s="21" t="s">
        <v>229</v>
      </c>
      <c r="V558" s="22">
        <v>50</v>
      </c>
      <c r="W558" s="22">
        <v>1</v>
      </c>
      <c r="X558" s="23"/>
    </row>
    <row r="559" spans="1:24" s="1" customFormat="1" ht="21" customHeight="1" x14ac:dyDescent="0.3">
      <c r="A559" s="11" t="s">
        <v>570</v>
      </c>
      <c r="B559" s="11" t="s">
        <v>866</v>
      </c>
      <c r="C559" s="26" t="s">
        <v>867</v>
      </c>
      <c r="D559" s="57"/>
      <c r="E559" s="39" t="str">
        <f>HYPERLINK("https://www.google.ru/search?q=112363517&amp;newwindow=1&amp;tbm=isch","Еще фото")</f>
        <v>Еще фото</v>
      </c>
      <c r="F559" s="14"/>
      <c r="G559" s="11" t="s">
        <v>56</v>
      </c>
      <c r="H559" s="11" t="s">
        <v>27</v>
      </c>
      <c r="I559" s="15" t="s">
        <v>56</v>
      </c>
      <c r="J559" s="15" t="s">
        <v>28</v>
      </c>
      <c r="K559" s="16" t="s">
        <v>62</v>
      </c>
      <c r="L559" s="55" t="s">
        <v>808</v>
      </c>
      <c r="M559" s="15"/>
      <c r="N559" s="15" t="s">
        <v>37</v>
      </c>
      <c r="O559" s="15"/>
      <c r="P559" s="16" t="s">
        <v>708</v>
      </c>
      <c r="Q559" s="17">
        <v>13599</v>
      </c>
      <c r="R559" s="18">
        <v>47</v>
      </c>
      <c r="S559" s="19">
        <v>8288.5905000000002</v>
      </c>
      <c r="T559" s="20" t="s">
        <v>33</v>
      </c>
      <c r="U559" s="21" t="s">
        <v>604</v>
      </c>
      <c r="V559" s="22">
        <v>46</v>
      </c>
      <c r="W559" s="22">
        <v>1</v>
      </c>
      <c r="X559" s="23"/>
    </row>
    <row r="560" spans="1:24" s="1" customFormat="1" ht="21" customHeight="1" x14ac:dyDescent="0.3">
      <c r="A560" s="24" t="s">
        <v>570</v>
      </c>
      <c r="B560" s="24" t="s">
        <v>866</v>
      </c>
      <c r="C560" s="27" t="s">
        <v>867</v>
      </c>
      <c r="D560" s="58"/>
      <c r="E560" s="39" t="str">
        <f>HYPERLINK("https://www.google.ru/search?q=112363517&amp;newwindow=1&amp;tbm=isch","Еще фото")</f>
        <v>Еще фото</v>
      </c>
      <c r="F560" s="14"/>
      <c r="G560" s="24" t="s">
        <v>56</v>
      </c>
      <c r="H560" s="24" t="s">
        <v>27</v>
      </c>
      <c r="I560" s="24" t="s">
        <v>56</v>
      </c>
      <c r="J560" s="15" t="s">
        <v>28</v>
      </c>
      <c r="K560" s="16" t="s">
        <v>62</v>
      </c>
      <c r="L560" s="60"/>
      <c r="M560" s="15"/>
      <c r="N560" s="15" t="s">
        <v>37</v>
      </c>
      <c r="O560" s="15"/>
      <c r="P560" s="16" t="s">
        <v>708</v>
      </c>
      <c r="Q560" s="17">
        <v>13599</v>
      </c>
      <c r="R560" s="18">
        <v>47</v>
      </c>
      <c r="S560" s="19">
        <v>8288.5905000000002</v>
      </c>
      <c r="T560" s="20" t="s">
        <v>33</v>
      </c>
      <c r="U560" s="21" t="s">
        <v>625</v>
      </c>
      <c r="V560" s="25" t="s">
        <v>130</v>
      </c>
      <c r="W560" s="22">
        <v>3</v>
      </c>
      <c r="X560" s="23"/>
    </row>
    <row r="561" spans="1:24" s="1" customFormat="1" ht="21" customHeight="1" x14ac:dyDescent="0.3">
      <c r="A561" s="24" t="s">
        <v>570</v>
      </c>
      <c r="B561" s="24" t="s">
        <v>866</v>
      </c>
      <c r="C561" s="27" t="s">
        <v>867</v>
      </c>
      <c r="D561" s="58"/>
      <c r="E561" s="39" t="str">
        <f>HYPERLINK("https://www.google.ru/search?q=112363517&amp;newwindow=1&amp;tbm=isch","Еще фото")</f>
        <v>Еще фото</v>
      </c>
      <c r="F561" s="14"/>
      <c r="G561" s="24" t="s">
        <v>56</v>
      </c>
      <c r="H561" s="24" t="s">
        <v>27</v>
      </c>
      <c r="I561" s="24" t="s">
        <v>56</v>
      </c>
      <c r="J561" s="15" t="s">
        <v>28</v>
      </c>
      <c r="K561" s="16" t="s">
        <v>62</v>
      </c>
      <c r="L561" s="60"/>
      <c r="M561" s="15"/>
      <c r="N561" s="15" t="s">
        <v>37</v>
      </c>
      <c r="O561" s="15"/>
      <c r="P561" s="16" t="s">
        <v>708</v>
      </c>
      <c r="Q561" s="17">
        <v>13599</v>
      </c>
      <c r="R561" s="18">
        <v>47</v>
      </c>
      <c r="S561" s="19">
        <v>8288.5905000000002</v>
      </c>
      <c r="T561" s="20" t="s">
        <v>33</v>
      </c>
      <c r="U561" s="21" t="s">
        <v>605</v>
      </c>
      <c r="V561" s="25" t="s">
        <v>130</v>
      </c>
      <c r="W561" s="22">
        <v>1</v>
      </c>
      <c r="X561" s="23"/>
    </row>
    <row r="562" spans="1:24" s="1" customFormat="1" ht="21" customHeight="1" x14ac:dyDescent="0.3">
      <c r="A562" s="24" t="s">
        <v>570</v>
      </c>
      <c r="B562" s="24" t="s">
        <v>866</v>
      </c>
      <c r="C562" s="27" t="s">
        <v>867</v>
      </c>
      <c r="D562" s="58"/>
      <c r="E562" s="39" t="str">
        <f>HYPERLINK("https://www.google.ru/search?q=112363517&amp;newwindow=1&amp;tbm=isch","Еще фото")</f>
        <v>Еще фото</v>
      </c>
      <c r="F562" s="14"/>
      <c r="G562" s="24" t="s">
        <v>56</v>
      </c>
      <c r="H562" s="24" t="s">
        <v>27</v>
      </c>
      <c r="I562" s="24" t="s">
        <v>56</v>
      </c>
      <c r="J562" s="15" t="s">
        <v>28</v>
      </c>
      <c r="K562" s="16" t="s">
        <v>62</v>
      </c>
      <c r="L562" s="60"/>
      <c r="M562" s="15"/>
      <c r="N562" s="15" t="s">
        <v>37</v>
      </c>
      <c r="O562" s="15"/>
      <c r="P562" s="16" t="s">
        <v>708</v>
      </c>
      <c r="Q562" s="17">
        <v>13599</v>
      </c>
      <c r="R562" s="18">
        <v>47</v>
      </c>
      <c r="S562" s="19">
        <v>8288.5905000000002</v>
      </c>
      <c r="T562" s="20" t="s">
        <v>33</v>
      </c>
      <c r="U562" s="21" t="s">
        <v>587</v>
      </c>
      <c r="V562" s="22">
        <v>48</v>
      </c>
      <c r="W562" s="22">
        <v>3</v>
      </c>
      <c r="X562" s="23"/>
    </row>
    <row r="563" spans="1:24" s="1" customFormat="1" ht="32" customHeight="1" x14ac:dyDescent="0.3">
      <c r="A563" s="24" t="s">
        <v>570</v>
      </c>
      <c r="B563" s="24" t="s">
        <v>866</v>
      </c>
      <c r="C563" s="27" t="s">
        <v>867</v>
      </c>
      <c r="D563" s="59"/>
      <c r="E563" s="39" t="str">
        <f>HYPERLINK("https://www.google.ru/search?q=112363517&amp;newwindow=1&amp;tbm=isch","Еще фото")</f>
        <v>Еще фото</v>
      </c>
      <c r="F563" s="14"/>
      <c r="G563" s="24" t="s">
        <v>56</v>
      </c>
      <c r="H563" s="24" t="s">
        <v>27</v>
      </c>
      <c r="I563" s="24" t="s">
        <v>56</v>
      </c>
      <c r="J563" s="15" t="s">
        <v>28</v>
      </c>
      <c r="K563" s="16" t="s">
        <v>62</v>
      </c>
      <c r="L563" s="56"/>
      <c r="M563" s="15"/>
      <c r="N563" s="15" t="s">
        <v>37</v>
      </c>
      <c r="O563" s="15"/>
      <c r="P563" s="16" t="s">
        <v>708</v>
      </c>
      <c r="Q563" s="17">
        <v>13599</v>
      </c>
      <c r="R563" s="18">
        <v>47</v>
      </c>
      <c r="S563" s="19">
        <v>8288.5905000000002</v>
      </c>
      <c r="T563" s="20" t="s">
        <v>33</v>
      </c>
      <c r="U563" s="21" t="s">
        <v>765</v>
      </c>
      <c r="V563" s="22">
        <v>48</v>
      </c>
      <c r="W563" s="22">
        <v>4</v>
      </c>
      <c r="X563" s="23"/>
    </row>
    <row r="564" spans="1:24" s="1" customFormat="1" ht="26" customHeight="1" x14ac:dyDescent="0.3">
      <c r="A564" s="11" t="s">
        <v>570</v>
      </c>
      <c r="B564" s="11" t="s">
        <v>868</v>
      </c>
      <c r="C564" s="12" t="s">
        <v>869</v>
      </c>
      <c r="D564" s="57"/>
      <c r="E564" s="39" t="str">
        <f>HYPERLINK("https://www.google.ru/search?q=112376319&amp;newwindow=1&amp;tbm=isch","Еще фото")</f>
        <v>Еще фото</v>
      </c>
      <c r="F564" s="14"/>
      <c r="G564" s="11" t="s">
        <v>56</v>
      </c>
      <c r="H564" s="11" t="s">
        <v>27</v>
      </c>
      <c r="I564" s="15" t="s">
        <v>56</v>
      </c>
      <c r="J564" s="15" t="s">
        <v>28</v>
      </c>
      <c r="K564" s="16" t="s">
        <v>29</v>
      </c>
      <c r="L564" s="55" t="s">
        <v>611</v>
      </c>
      <c r="M564" s="15"/>
      <c r="N564" s="15" t="s">
        <v>37</v>
      </c>
      <c r="O564" s="15"/>
      <c r="P564" s="16" t="s">
        <v>50</v>
      </c>
      <c r="Q564" s="17">
        <v>28099</v>
      </c>
      <c r="R564" s="18">
        <v>47</v>
      </c>
      <c r="S564" s="19">
        <v>17126.340499999998</v>
      </c>
      <c r="T564" s="20" t="s">
        <v>33</v>
      </c>
      <c r="U564" s="21" t="s">
        <v>149</v>
      </c>
      <c r="V564" s="25" t="s">
        <v>130</v>
      </c>
      <c r="W564" s="22">
        <v>1</v>
      </c>
      <c r="X564" s="23"/>
    </row>
    <row r="565" spans="1:24" s="1" customFormat="1" ht="26" customHeight="1" x14ac:dyDescent="0.3">
      <c r="A565" s="24" t="s">
        <v>570</v>
      </c>
      <c r="B565" s="24" t="s">
        <v>868</v>
      </c>
      <c r="C565" s="12" t="s">
        <v>869</v>
      </c>
      <c r="D565" s="58"/>
      <c r="E565" s="39" t="str">
        <f>HYPERLINK("https://www.google.ru/search?q=112376319&amp;newwindow=1&amp;tbm=isch","Еще фото")</f>
        <v>Еще фото</v>
      </c>
      <c r="F565" s="14"/>
      <c r="G565" s="24" t="s">
        <v>56</v>
      </c>
      <c r="H565" s="24" t="s">
        <v>27</v>
      </c>
      <c r="I565" s="24" t="s">
        <v>56</v>
      </c>
      <c r="J565" s="15" t="s">
        <v>28</v>
      </c>
      <c r="K565" s="16" t="s">
        <v>29</v>
      </c>
      <c r="L565" s="60"/>
      <c r="M565" s="15"/>
      <c r="N565" s="15" t="s">
        <v>37</v>
      </c>
      <c r="O565" s="15"/>
      <c r="P565" s="16" t="s">
        <v>50</v>
      </c>
      <c r="Q565" s="17">
        <v>28099</v>
      </c>
      <c r="R565" s="18">
        <v>47</v>
      </c>
      <c r="S565" s="19">
        <v>17126.340499999998</v>
      </c>
      <c r="T565" s="20" t="s">
        <v>33</v>
      </c>
      <c r="U565" s="21" t="s">
        <v>38</v>
      </c>
      <c r="V565" s="22">
        <v>48</v>
      </c>
      <c r="W565" s="22">
        <v>1</v>
      </c>
      <c r="X565" s="23"/>
    </row>
    <row r="566" spans="1:24" s="1" customFormat="1" ht="26" customHeight="1" x14ac:dyDescent="0.3">
      <c r="A566" s="24" t="s">
        <v>570</v>
      </c>
      <c r="B566" s="24" t="s">
        <v>868</v>
      </c>
      <c r="C566" s="12" t="s">
        <v>869</v>
      </c>
      <c r="D566" s="58"/>
      <c r="E566" s="39" t="str">
        <f>HYPERLINK("https://www.google.ru/search?q=112376319&amp;newwindow=1&amp;tbm=isch","Еще фото")</f>
        <v>Еще фото</v>
      </c>
      <c r="F566" s="14"/>
      <c r="G566" s="24" t="s">
        <v>56</v>
      </c>
      <c r="H566" s="24" t="s">
        <v>27</v>
      </c>
      <c r="I566" s="24" t="s">
        <v>56</v>
      </c>
      <c r="J566" s="15" t="s">
        <v>28</v>
      </c>
      <c r="K566" s="16" t="s">
        <v>29</v>
      </c>
      <c r="L566" s="60"/>
      <c r="M566" s="15"/>
      <c r="N566" s="15" t="s">
        <v>37</v>
      </c>
      <c r="O566" s="15"/>
      <c r="P566" s="16" t="s">
        <v>50</v>
      </c>
      <c r="Q566" s="17">
        <v>28099</v>
      </c>
      <c r="R566" s="18">
        <v>47</v>
      </c>
      <c r="S566" s="19">
        <v>17126.340499999998</v>
      </c>
      <c r="T566" s="20" t="s">
        <v>33</v>
      </c>
      <c r="U566" s="21" t="s">
        <v>135</v>
      </c>
      <c r="V566" s="25" t="s">
        <v>45</v>
      </c>
      <c r="W566" s="22">
        <v>1</v>
      </c>
      <c r="X566" s="23"/>
    </row>
    <row r="567" spans="1:24" s="1" customFormat="1" ht="26" customHeight="1" x14ac:dyDescent="0.3">
      <c r="A567" s="24" t="s">
        <v>570</v>
      </c>
      <c r="B567" s="24" t="s">
        <v>868</v>
      </c>
      <c r="C567" s="12" t="s">
        <v>869</v>
      </c>
      <c r="D567" s="59"/>
      <c r="E567" s="39" t="str">
        <f>HYPERLINK("https://www.google.ru/search?q=112376319&amp;newwindow=1&amp;tbm=isch","Еще фото")</f>
        <v>Еще фото</v>
      </c>
      <c r="F567" s="14"/>
      <c r="G567" s="24" t="s">
        <v>56</v>
      </c>
      <c r="H567" s="24" t="s">
        <v>27</v>
      </c>
      <c r="I567" s="24" t="s">
        <v>56</v>
      </c>
      <c r="J567" s="15" t="s">
        <v>28</v>
      </c>
      <c r="K567" s="16" t="s">
        <v>29</v>
      </c>
      <c r="L567" s="56"/>
      <c r="M567" s="15"/>
      <c r="N567" s="15" t="s">
        <v>37</v>
      </c>
      <c r="O567" s="15"/>
      <c r="P567" s="16" t="s">
        <v>50</v>
      </c>
      <c r="Q567" s="17">
        <v>28099</v>
      </c>
      <c r="R567" s="18">
        <v>47</v>
      </c>
      <c r="S567" s="19">
        <v>17126.340499999998</v>
      </c>
      <c r="T567" s="20" t="s">
        <v>33</v>
      </c>
      <c r="U567" s="21" t="s">
        <v>229</v>
      </c>
      <c r="V567" s="22">
        <v>50</v>
      </c>
      <c r="W567" s="22">
        <v>1</v>
      </c>
      <c r="X567" s="23"/>
    </row>
    <row r="568" spans="1:24" s="1" customFormat="1" ht="21" customHeight="1" x14ac:dyDescent="0.3">
      <c r="A568" s="11" t="s">
        <v>570</v>
      </c>
      <c r="B568" s="11" t="s">
        <v>870</v>
      </c>
      <c r="C568" s="26" t="s">
        <v>871</v>
      </c>
      <c r="D568" s="57"/>
      <c r="E568" s="39" t="str">
        <f>HYPERLINK("https://www.google.ru/search?q=112376341&amp;newwindow=1&amp;tbm=isch","Еще фото")</f>
        <v>Еще фото</v>
      </c>
      <c r="F568" s="14"/>
      <c r="G568" s="11" t="s">
        <v>56</v>
      </c>
      <c r="H568" s="11" t="s">
        <v>27</v>
      </c>
      <c r="I568" s="15" t="s">
        <v>56</v>
      </c>
      <c r="J568" s="15" t="s">
        <v>28</v>
      </c>
      <c r="K568" s="16" t="s">
        <v>29</v>
      </c>
      <c r="L568" s="55" t="s">
        <v>872</v>
      </c>
      <c r="M568" s="15"/>
      <c r="N568" s="15" t="s">
        <v>37</v>
      </c>
      <c r="O568" s="15"/>
      <c r="P568" s="16" t="s">
        <v>50</v>
      </c>
      <c r="Q568" s="17">
        <v>11299</v>
      </c>
      <c r="R568" s="18">
        <v>47</v>
      </c>
      <c r="S568" s="19">
        <v>6886.7404999999999</v>
      </c>
      <c r="T568" s="20" t="s">
        <v>33</v>
      </c>
      <c r="U568" s="21" t="s">
        <v>53</v>
      </c>
      <c r="V568" s="25" t="s">
        <v>52</v>
      </c>
      <c r="W568" s="22">
        <v>1</v>
      </c>
      <c r="X568" s="23"/>
    </row>
    <row r="569" spans="1:24" s="1" customFormat="1" ht="21" customHeight="1" x14ac:dyDescent="0.3">
      <c r="A569" s="24" t="s">
        <v>570</v>
      </c>
      <c r="B569" s="24" t="s">
        <v>870</v>
      </c>
      <c r="C569" s="27" t="s">
        <v>871</v>
      </c>
      <c r="D569" s="58"/>
      <c r="E569" s="39" t="str">
        <f>HYPERLINK("https://www.google.ru/search?q=112376341&amp;newwindow=1&amp;tbm=isch","Еще фото")</f>
        <v>Еще фото</v>
      </c>
      <c r="F569" s="14"/>
      <c r="G569" s="24" t="s">
        <v>56</v>
      </c>
      <c r="H569" s="24" t="s">
        <v>27</v>
      </c>
      <c r="I569" s="24" t="s">
        <v>56</v>
      </c>
      <c r="J569" s="15" t="s">
        <v>28</v>
      </c>
      <c r="K569" s="16" t="s">
        <v>29</v>
      </c>
      <c r="L569" s="60"/>
      <c r="M569" s="15"/>
      <c r="N569" s="15" t="s">
        <v>37</v>
      </c>
      <c r="O569" s="15"/>
      <c r="P569" s="16" t="s">
        <v>50</v>
      </c>
      <c r="Q569" s="17">
        <v>11299</v>
      </c>
      <c r="R569" s="18">
        <v>47</v>
      </c>
      <c r="S569" s="19">
        <v>6886.7404999999999</v>
      </c>
      <c r="T569" s="20" t="s">
        <v>33</v>
      </c>
      <c r="U569" s="21" t="s">
        <v>34</v>
      </c>
      <c r="V569" s="22">
        <v>46</v>
      </c>
      <c r="W569" s="22">
        <v>1</v>
      </c>
      <c r="X569" s="23"/>
    </row>
    <row r="570" spans="1:24" s="1" customFormat="1" ht="21" customHeight="1" x14ac:dyDescent="0.3">
      <c r="A570" s="24" t="s">
        <v>570</v>
      </c>
      <c r="B570" s="24" t="s">
        <v>870</v>
      </c>
      <c r="C570" s="27" t="s">
        <v>871</v>
      </c>
      <c r="D570" s="58"/>
      <c r="E570" s="39" t="str">
        <f>HYPERLINK("https://www.google.ru/search?q=112376341&amp;newwindow=1&amp;tbm=isch","Еще фото")</f>
        <v>Еще фото</v>
      </c>
      <c r="F570" s="14"/>
      <c r="G570" s="24" t="s">
        <v>56</v>
      </c>
      <c r="H570" s="24" t="s">
        <v>27</v>
      </c>
      <c r="I570" s="24" t="s">
        <v>56</v>
      </c>
      <c r="J570" s="15" t="s">
        <v>28</v>
      </c>
      <c r="K570" s="16" t="s">
        <v>29</v>
      </c>
      <c r="L570" s="60"/>
      <c r="M570" s="15"/>
      <c r="N570" s="15" t="s">
        <v>37</v>
      </c>
      <c r="O570" s="15"/>
      <c r="P570" s="16" t="s">
        <v>50</v>
      </c>
      <c r="Q570" s="17">
        <v>11299</v>
      </c>
      <c r="R570" s="18">
        <v>47</v>
      </c>
      <c r="S570" s="19">
        <v>6886.7404999999999</v>
      </c>
      <c r="T570" s="20" t="s">
        <v>33</v>
      </c>
      <c r="U570" s="21" t="s">
        <v>149</v>
      </c>
      <c r="V570" s="25" t="s">
        <v>130</v>
      </c>
      <c r="W570" s="22">
        <v>1</v>
      </c>
      <c r="X570" s="23"/>
    </row>
    <row r="571" spans="1:24" s="1" customFormat="1" ht="21" customHeight="1" x14ac:dyDescent="0.3">
      <c r="A571" s="24" t="s">
        <v>570</v>
      </c>
      <c r="B571" s="24" t="s">
        <v>870</v>
      </c>
      <c r="C571" s="27" t="s">
        <v>871</v>
      </c>
      <c r="D571" s="58"/>
      <c r="E571" s="39" t="str">
        <f>HYPERLINK("https://www.google.ru/search?q=112376341&amp;newwindow=1&amp;tbm=isch","Еще фото")</f>
        <v>Еще фото</v>
      </c>
      <c r="F571" s="14"/>
      <c r="G571" s="24" t="s">
        <v>56</v>
      </c>
      <c r="H571" s="24" t="s">
        <v>27</v>
      </c>
      <c r="I571" s="24" t="s">
        <v>56</v>
      </c>
      <c r="J571" s="15" t="s">
        <v>28</v>
      </c>
      <c r="K571" s="16" t="s">
        <v>29</v>
      </c>
      <c r="L571" s="60"/>
      <c r="M571" s="15"/>
      <c r="N571" s="15" t="s">
        <v>37</v>
      </c>
      <c r="O571" s="15"/>
      <c r="P571" s="16" t="s">
        <v>50</v>
      </c>
      <c r="Q571" s="17">
        <v>11299</v>
      </c>
      <c r="R571" s="18">
        <v>47</v>
      </c>
      <c r="S571" s="19">
        <v>6886.7404999999999</v>
      </c>
      <c r="T571" s="20" t="s">
        <v>33</v>
      </c>
      <c r="U571" s="21" t="s">
        <v>38</v>
      </c>
      <c r="V571" s="22">
        <v>48</v>
      </c>
      <c r="W571" s="22">
        <v>1</v>
      </c>
      <c r="X571" s="23"/>
    </row>
    <row r="572" spans="1:24" s="1" customFormat="1" ht="32" customHeight="1" x14ac:dyDescent="0.3">
      <c r="A572" s="24" t="s">
        <v>570</v>
      </c>
      <c r="B572" s="24" t="s">
        <v>870</v>
      </c>
      <c r="C572" s="27" t="s">
        <v>871</v>
      </c>
      <c r="D572" s="59"/>
      <c r="E572" s="39" t="str">
        <f>HYPERLINK("https://www.google.ru/search?q=112376341&amp;newwindow=1&amp;tbm=isch","Еще фото")</f>
        <v>Еще фото</v>
      </c>
      <c r="F572" s="14"/>
      <c r="G572" s="24" t="s">
        <v>56</v>
      </c>
      <c r="H572" s="24" t="s">
        <v>27</v>
      </c>
      <c r="I572" s="24" t="s">
        <v>56</v>
      </c>
      <c r="J572" s="15" t="s">
        <v>28</v>
      </c>
      <c r="K572" s="16" t="s">
        <v>29</v>
      </c>
      <c r="L572" s="56"/>
      <c r="M572" s="15"/>
      <c r="N572" s="15" t="s">
        <v>37</v>
      </c>
      <c r="O572" s="15"/>
      <c r="P572" s="16" t="s">
        <v>50</v>
      </c>
      <c r="Q572" s="17">
        <v>11299</v>
      </c>
      <c r="R572" s="18">
        <v>47</v>
      </c>
      <c r="S572" s="19">
        <v>6886.7404999999999</v>
      </c>
      <c r="T572" s="20" t="s">
        <v>33</v>
      </c>
      <c r="U572" s="21" t="s">
        <v>135</v>
      </c>
      <c r="V572" s="25" t="s">
        <v>45</v>
      </c>
      <c r="W572" s="22">
        <v>1</v>
      </c>
      <c r="X572" s="23"/>
    </row>
    <row r="573" spans="1:24" s="1" customFormat="1" ht="17" customHeight="1" x14ac:dyDescent="0.3">
      <c r="A573" s="11" t="s">
        <v>570</v>
      </c>
      <c r="B573" s="11" t="s">
        <v>873</v>
      </c>
      <c r="C573" s="12" t="s">
        <v>874</v>
      </c>
      <c r="D573" s="57"/>
      <c r="E573" s="39" t="str">
        <f t="shared" ref="E573:E578" si="12">HYPERLINK("https://www.google.ru/search?q=112376482&amp;newwindow=1&amp;tbm=isch","Еще фото")</f>
        <v>Еще фото</v>
      </c>
      <c r="F573" s="14"/>
      <c r="G573" s="11" t="s">
        <v>56</v>
      </c>
      <c r="H573" s="11" t="s">
        <v>27</v>
      </c>
      <c r="I573" s="15" t="s">
        <v>56</v>
      </c>
      <c r="J573" s="15" t="s">
        <v>28</v>
      </c>
      <c r="K573" s="16" t="s">
        <v>62</v>
      </c>
      <c r="L573" s="55" t="s">
        <v>628</v>
      </c>
      <c r="M573" s="15"/>
      <c r="N573" s="15" t="s">
        <v>37</v>
      </c>
      <c r="O573" s="15"/>
      <c r="P573" s="16" t="s">
        <v>875</v>
      </c>
      <c r="Q573" s="17">
        <v>9999</v>
      </c>
      <c r="R573" s="18">
        <v>47</v>
      </c>
      <c r="S573" s="19">
        <v>6094.3904999999995</v>
      </c>
      <c r="T573" s="20" t="s">
        <v>33</v>
      </c>
      <c r="U573" s="21" t="s">
        <v>876</v>
      </c>
      <c r="V573" s="25" t="s">
        <v>68</v>
      </c>
      <c r="W573" s="22">
        <v>1</v>
      </c>
      <c r="X573" s="23"/>
    </row>
    <row r="574" spans="1:24" s="1" customFormat="1" ht="17" customHeight="1" x14ac:dyDescent="0.3">
      <c r="A574" s="24" t="s">
        <v>570</v>
      </c>
      <c r="B574" s="24" t="s">
        <v>873</v>
      </c>
      <c r="C574" s="12" t="s">
        <v>874</v>
      </c>
      <c r="D574" s="58"/>
      <c r="E574" s="39" t="str">
        <f t="shared" si="12"/>
        <v>Еще фото</v>
      </c>
      <c r="F574" s="14"/>
      <c r="G574" s="24" t="s">
        <v>56</v>
      </c>
      <c r="H574" s="24" t="s">
        <v>27</v>
      </c>
      <c r="I574" s="24" t="s">
        <v>56</v>
      </c>
      <c r="J574" s="15" t="s">
        <v>28</v>
      </c>
      <c r="K574" s="16" t="s">
        <v>62</v>
      </c>
      <c r="L574" s="60"/>
      <c r="M574" s="15"/>
      <c r="N574" s="15" t="s">
        <v>37</v>
      </c>
      <c r="O574" s="15"/>
      <c r="P574" s="16" t="s">
        <v>875</v>
      </c>
      <c r="Q574" s="17">
        <v>9999</v>
      </c>
      <c r="R574" s="18">
        <v>47</v>
      </c>
      <c r="S574" s="19">
        <v>6094.3904999999995</v>
      </c>
      <c r="T574" s="20" t="s">
        <v>33</v>
      </c>
      <c r="U574" s="21" t="s">
        <v>596</v>
      </c>
      <c r="V574" s="22">
        <v>40</v>
      </c>
      <c r="W574" s="22">
        <v>1</v>
      </c>
      <c r="X574" s="23"/>
    </row>
    <row r="575" spans="1:24" s="1" customFormat="1" ht="17" customHeight="1" x14ac:dyDescent="0.3">
      <c r="A575" s="24" t="s">
        <v>570</v>
      </c>
      <c r="B575" s="24" t="s">
        <v>873</v>
      </c>
      <c r="C575" s="12" t="s">
        <v>874</v>
      </c>
      <c r="D575" s="58"/>
      <c r="E575" s="39" t="str">
        <f t="shared" si="12"/>
        <v>Еще фото</v>
      </c>
      <c r="F575" s="14"/>
      <c r="G575" s="24" t="s">
        <v>56</v>
      </c>
      <c r="H575" s="24" t="s">
        <v>27</v>
      </c>
      <c r="I575" s="24" t="s">
        <v>56</v>
      </c>
      <c r="J575" s="15" t="s">
        <v>28</v>
      </c>
      <c r="K575" s="16" t="s">
        <v>62</v>
      </c>
      <c r="L575" s="60"/>
      <c r="M575" s="15"/>
      <c r="N575" s="15" t="s">
        <v>37</v>
      </c>
      <c r="O575" s="15"/>
      <c r="P575" s="16" t="s">
        <v>875</v>
      </c>
      <c r="Q575" s="17">
        <v>9999</v>
      </c>
      <c r="R575" s="18">
        <v>47</v>
      </c>
      <c r="S575" s="19">
        <v>6094.3904999999995</v>
      </c>
      <c r="T575" s="20" t="s">
        <v>33</v>
      </c>
      <c r="U575" s="21" t="s">
        <v>600</v>
      </c>
      <c r="V575" s="22">
        <v>42</v>
      </c>
      <c r="W575" s="22">
        <v>1</v>
      </c>
      <c r="X575" s="23"/>
    </row>
    <row r="576" spans="1:24" s="1" customFormat="1" ht="17" customHeight="1" x14ac:dyDescent="0.3">
      <c r="A576" s="24" t="s">
        <v>570</v>
      </c>
      <c r="B576" s="24" t="s">
        <v>873</v>
      </c>
      <c r="C576" s="12" t="s">
        <v>874</v>
      </c>
      <c r="D576" s="58"/>
      <c r="E576" s="39" t="str">
        <f t="shared" si="12"/>
        <v>Еще фото</v>
      </c>
      <c r="F576" s="14"/>
      <c r="G576" s="24" t="s">
        <v>56</v>
      </c>
      <c r="H576" s="24" t="s">
        <v>27</v>
      </c>
      <c r="I576" s="24" t="s">
        <v>56</v>
      </c>
      <c r="J576" s="15" t="s">
        <v>28</v>
      </c>
      <c r="K576" s="16" t="s">
        <v>62</v>
      </c>
      <c r="L576" s="60"/>
      <c r="M576" s="15"/>
      <c r="N576" s="15" t="s">
        <v>37</v>
      </c>
      <c r="O576" s="15"/>
      <c r="P576" s="16" t="s">
        <v>875</v>
      </c>
      <c r="Q576" s="17">
        <v>9999</v>
      </c>
      <c r="R576" s="18">
        <v>47</v>
      </c>
      <c r="S576" s="19">
        <v>6094.3904999999995</v>
      </c>
      <c r="T576" s="20" t="s">
        <v>33</v>
      </c>
      <c r="U576" s="21" t="s">
        <v>602</v>
      </c>
      <c r="V576" s="25" t="s">
        <v>71</v>
      </c>
      <c r="W576" s="22">
        <v>1</v>
      </c>
      <c r="X576" s="23"/>
    </row>
    <row r="577" spans="1:24" s="1" customFormat="1" ht="17" customHeight="1" x14ac:dyDescent="0.3">
      <c r="A577" s="24" t="s">
        <v>570</v>
      </c>
      <c r="B577" s="24" t="s">
        <v>873</v>
      </c>
      <c r="C577" s="12" t="s">
        <v>874</v>
      </c>
      <c r="D577" s="58"/>
      <c r="E577" s="39" t="str">
        <f t="shared" si="12"/>
        <v>Еще фото</v>
      </c>
      <c r="F577" s="14"/>
      <c r="G577" s="24" t="s">
        <v>56</v>
      </c>
      <c r="H577" s="24" t="s">
        <v>27</v>
      </c>
      <c r="I577" s="24" t="s">
        <v>56</v>
      </c>
      <c r="J577" s="15" t="s">
        <v>28</v>
      </c>
      <c r="K577" s="16" t="s">
        <v>62</v>
      </c>
      <c r="L577" s="60"/>
      <c r="M577" s="15"/>
      <c r="N577" s="15" t="s">
        <v>37</v>
      </c>
      <c r="O577" s="15"/>
      <c r="P577" s="16" t="s">
        <v>875</v>
      </c>
      <c r="Q577" s="17">
        <v>9999</v>
      </c>
      <c r="R577" s="18">
        <v>47</v>
      </c>
      <c r="S577" s="19">
        <v>6094.3904999999995</v>
      </c>
      <c r="T577" s="20" t="s">
        <v>33</v>
      </c>
      <c r="U577" s="21" t="s">
        <v>613</v>
      </c>
      <c r="V577" s="22">
        <v>44</v>
      </c>
      <c r="W577" s="22">
        <v>1</v>
      </c>
      <c r="X577" s="23"/>
    </row>
    <row r="578" spans="1:24" s="1" customFormat="1" ht="22.05" customHeight="1" x14ac:dyDescent="0.3">
      <c r="A578" s="24" t="s">
        <v>570</v>
      </c>
      <c r="B578" s="24" t="s">
        <v>873</v>
      </c>
      <c r="C578" s="12" t="s">
        <v>874</v>
      </c>
      <c r="D578" s="59"/>
      <c r="E578" s="39" t="str">
        <f t="shared" si="12"/>
        <v>Еще фото</v>
      </c>
      <c r="F578" s="14"/>
      <c r="G578" s="24" t="s">
        <v>56</v>
      </c>
      <c r="H578" s="24" t="s">
        <v>27</v>
      </c>
      <c r="I578" s="24" t="s">
        <v>56</v>
      </c>
      <c r="J578" s="15" t="s">
        <v>28</v>
      </c>
      <c r="K578" s="16" t="s">
        <v>62</v>
      </c>
      <c r="L578" s="56"/>
      <c r="M578" s="15"/>
      <c r="N578" s="15" t="s">
        <v>37</v>
      </c>
      <c r="O578" s="15"/>
      <c r="P578" s="16" t="s">
        <v>875</v>
      </c>
      <c r="Q578" s="17">
        <v>9999</v>
      </c>
      <c r="R578" s="18">
        <v>47</v>
      </c>
      <c r="S578" s="19">
        <v>6094.3904999999995</v>
      </c>
      <c r="T578" s="20" t="s">
        <v>33</v>
      </c>
      <c r="U578" s="21" t="s">
        <v>615</v>
      </c>
      <c r="V578" s="25" t="s">
        <v>52</v>
      </c>
      <c r="W578" s="22">
        <v>1</v>
      </c>
      <c r="X578" s="23"/>
    </row>
    <row r="579" spans="1:24" s="1" customFormat="1" ht="26" customHeight="1" x14ac:dyDescent="0.3">
      <c r="A579" s="11" t="s">
        <v>570</v>
      </c>
      <c r="B579" s="11" t="s">
        <v>877</v>
      </c>
      <c r="C579" s="12" t="s">
        <v>878</v>
      </c>
      <c r="D579" s="57"/>
      <c r="E579" s="39" t="str">
        <f>HYPERLINK("https://www.google.ru/search?q=112376627&amp;newwindow=1&amp;tbm=isch","Еще фото")</f>
        <v>Еще фото</v>
      </c>
      <c r="F579" s="14" t="s">
        <v>102</v>
      </c>
      <c r="G579" s="11" t="s">
        <v>56</v>
      </c>
      <c r="H579" s="11" t="s">
        <v>27</v>
      </c>
      <c r="I579" s="15" t="s">
        <v>56</v>
      </c>
      <c r="J579" s="15" t="s">
        <v>28</v>
      </c>
      <c r="K579" s="16" t="s">
        <v>62</v>
      </c>
      <c r="L579" s="55" t="s">
        <v>879</v>
      </c>
      <c r="M579" s="15"/>
      <c r="N579" s="15" t="s">
        <v>37</v>
      </c>
      <c r="O579" s="15"/>
      <c r="P579" s="16" t="s">
        <v>42</v>
      </c>
      <c r="Q579" s="17">
        <v>9999</v>
      </c>
      <c r="R579" s="18">
        <v>47</v>
      </c>
      <c r="S579" s="19">
        <v>6094.3904999999995</v>
      </c>
      <c r="T579" s="20" t="s">
        <v>33</v>
      </c>
      <c r="U579" s="21" t="s">
        <v>583</v>
      </c>
      <c r="V579" s="22">
        <v>42</v>
      </c>
      <c r="W579" s="22">
        <v>1</v>
      </c>
      <c r="X579" s="23"/>
    </row>
    <row r="580" spans="1:24" s="1" customFormat="1" ht="26" customHeight="1" x14ac:dyDescent="0.3">
      <c r="A580" s="24" t="s">
        <v>570</v>
      </c>
      <c r="B580" s="24" t="s">
        <v>877</v>
      </c>
      <c r="C580" s="12" t="s">
        <v>878</v>
      </c>
      <c r="D580" s="58"/>
      <c r="E580" s="39" t="str">
        <f>HYPERLINK("https://www.google.ru/search?q=112376627&amp;newwindow=1&amp;tbm=isch","Еще фото")</f>
        <v>Еще фото</v>
      </c>
      <c r="F580" s="14" t="s">
        <v>102</v>
      </c>
      <c r="G580" s="24" t="s">
        <v>56</v>
      </c>
      <c r="H580" s="24" t="s">
        <v>27</v>
      </c>
      <c r="I580" s="24" t="s">
        <v>56</v>
      </c>
      <c r="J580" s="15" t="s">
        <v>28</v>
      </c>
      <c r="K580" s="16" t="s">
        <v>62</v>
      </c>
      <c r="L580" s="60"/>
      <c r="M580" s="15"/>
      <c r="N580" s="15" t="s">
        <v>37</v>
      </c>
      <c r="O580" s="15"/>
      <c r="P580" s="16" t="s">
        <v>42</v>
      </c>
      <c r="Q580" s="17">
        <v>9999</v>
      </c>
      <c r="R580" s="18">
        <v>47</v>
      </c>
      <c r="S580" s="19">
        <v>6094.3904999999995</v>
      </c>
      <c r="T580" s="20" t="s">
        <v>33</v>
      </c>
      <c r="U580" s="21" t="s">
        <v>584</v>
      </c>
      <c r="V580" s="25" t="s">
        <v>71</v>
      </c>
      <c r="W580" s="22">
        <v>1</v>
      </c>
      <c r="X580" s="23"/>
    </row>
    <row r="581" spans="1:24" s="1" customFormat="1" ht="26" customHeight="1" x14ac:dyDescent="0.3">
      <c r="A581" s="24" t="s">
        <v>570</v>
      </c>
      <c r="B581" s="24" t="s">
        <v>877</v>
      </c>
      <c r="C581" s="12" t="s">
        <v>878</v>
      </c>
      <c r="D581" s="58"/>
      <c r="E581" s="39" t="str">
        <f>HYPERLINK("https://www.google.ru/search?q=112376627&amp;newwindow=1&amp;tbm=isch","Еще фото")</f>
        <v>Еще фото</v>
      </c>
      <c r="F581" s="14" t="s">
        <v>102</v>
      </c>
      <c r="G581" s="24" t="s">
        <v>56</v>
      </c>
      <c r="H581" s="24" t="s">
        <v>27</v>
      </c>
      <c r="I581" s="24" t="s">
        <v>56</v>
      </c>
      <c r="J581" s="15" t="s">
        <v>28</v>
      </c>
      <c r="K581" s="16" t="s">
        <v>62</v>
      </c>
      <c r="L581" s="60"/>
      <c r="M581" s="15"/>
      <c r="N581" s="15" t="s">
        <v>37</v>
      </c>
      <c r="O581" s="15"/>
      <c r="P581" s="16" t="s">
        <v>42</v>
      </c>
      <c r="Q581" s="17">
        <v>9999</v>
      </c>
      <c r="R581" s="18">
        <v>47</v>
      </c>
      <c r="S581" s="19">
        <v>6094.3904999999995</v>
      </c>
      <c r="T581" s="20" t="s">
        <v>33</v>
      </c>
      <c r="U581" s="21" t="s">
        <v>586</v>
      </c>
      <c r="V581" s="22">
        <v>44</v>
      </c>
      <c r="W581" s="22">
        <v>1</v>
      </c>
      <c r="X581" s="23"/>
    </row>
    <row r="582" spans="1:24" s="1" customFormat="1" ht="26" customHeight="1" x14ac:dyDescent="0.3">
      <c r="A582" s="24" t="s">
        <v>570</v>
      </c>
      <c r="B582" s="24" t="s">
        <v>877</v>
      </c>
      <c r="C582" s="12" t="s">
        <v>878</v>
      </c>
      <c r="D582" s="59"/>
      <c r="E582" s="39" t="str">
        <f>HYPERLINK("https://www.google.ru/search?q=112376627&amp;newwindow=1&amp;tbm=isch","Еще фото")</f>
        <v>Еще фото</v>
      </c>
      <c r="F582" s="14" t="s">
        <v>102</v>
      </c>
      <c r="G582" s="24" t="s">
        <v>56</v>
      </c>
      <c r="H582" s="24" t="s">
        <v>27</v>
      </c>
      <c r="I582" s="24" t="s">
        <v>56</v>
      </c>
      <c r="J582" s="15" t="s">
        <v>28</v>
      </c>
      <c r="K582" s="16" t="s">
        <v>62</v>
      </c>
      <c r="L582" s="56"/>
      <c r="M582" s="15"/>
      <c r="N582" s="15" t="s">
        <v>37</v>
      </c>
      <c r="O582" s="15"/>
      <c r="P582" s="16" t="s">
        <v>42</v>
      </c>
      <c r="Q582" s="17">
        <v>9999</v>
      </c>
      <c r="R582" s="18">
        <v>47</v>
      </c>
      <c r="S582" s="19">
        <v>6094.3904999999995</v>
      </c>
      <c r="T582" s="20" t="s">
        <v>33</v>
      </c>
      <c r="U582" s="21" t="s">
        <v>614</v>
      </c>
      <c r="V582" s="25" t="s">
        <v>52</v>
      </c>
      <c r="W582" s="22">
        <v>1</v>
      </c>
      <c r="X582" s="23"/>
    </row>
    <row r="583" spans="1:24" s="1" customFormat="1" ht="14" customHeight="1" x14ac:dyDescent="0.3">
      <c r="A583" s="11" t="s">
        <v>570</v>
      </c>
      <c r="B583" s="11" t="s">
        <v>880</v>
      </c>
      <c r="C583" s="12" t="s">
        <v>881</v>
      </c>
      <c r="D583" s="57"/>
      <c r="E583" s="39" t="str">
        <f t="shared" ref="E583:E589" si="13">HYPERLINK("https://www.google.ru/search?q=112376636&amp;newwindow=1&amp;tbm=isch","Еще фото")</f>
        <v>Еще фото</v>
      </c>
      <c r="F583" s="14"/>
      <c r="G583" s="11" t="s">
        <v>56</v>
      </c>
      <c r="H583" s="11" t="s">
        <v>27</v>
      </c>
      <c r="I583" s="15" t="s">
        <v>56</v>
      </c>
      <c r="J583" s="15" t="s">
        <v>28</v>
      </c>
      <c r="K583" s="16" t="s">
        <v>62</v>
      </c>
      <c r="L583" s="55" t="s">
        <v>690</v>
      </c>
      <c r="M583" s="15"/>
      <c r="N583" s="15" t="s">
        <v>37</v>
      </c>
      <c r="O583" s="15"/>
      <c r="P583" s="16" t="s">
        <v>42</v>
      </c>
      <c r="Q583" s="17">
        <v>9999</v>
      </c>
      <c r="R583" s="18">
        <v>47</v>
      </c>
      <c r="S583" s="19">
        <v>6094.3904999999995</v>
      </c>
      <c r="T583" s="20" t="s">
        <v>33</v>
      </c>
      <c r="U583" s="21" t="s">
        <v>583</v>
      </c>
      <c r="V583" s="22">
        <v>42</v>
      </c>
      <c r="W583" s="22">
        <v>1</v>
      </c>
      <c r="X583" s="23"/>
    </row>
    <row r="584" spans="1:24" s="1" customFormat="1" ht="14" customHeight="1" x14ac:dyDescent="0.3">
      <c r="A584" s="24" t="s">
        <v>570</v>
      </c>
      <c r="B584" s="24" t="s">
        <v>880</v>
      </c>
      <c r="C584" s="12" t="s">
        <v>881</v>
      </c>
      <c r="D584" s="58"/>
      <c r="E584" s="39" t="str">
        <f t="shared" si="13"/>
        <v>Еще фото</v>
      </c>
      <c r="F584" s="14"/>
      <c r="G584" s="24" t="s">
        <v>56</v>
      </c>
      <c r="H584" s="24" t="s">
        <v>27</v>
      </c>
      <c r="I584" s="24" t="s">
        <v>56</v>
      </c>
      <c r="J584" s="15" t="s">
        <v>28</v>
      </c>
      <c r="K584" s="16" t="s">
        <v>62</v>
      </c>
      <c r="L584" s="60"/>
      <c r="M584" s="15"/>
      <c r="N584" s="15" t="s">
        <v>37</v>
      </c>
      <c r="O584" s="15"/>
      <c r="P584" s="16" t="s">
        <v>42</v>
      </c>
      <c r="Q584" s="17">
        <v>9999</v>
      </c>
      <c r="R584" s="18">
        <v>47</v>
      </c>
      <c r="S584" s="19">
        <v>6094.3904999999995</v>
      </c>
      <c r="T584" s="20" t="s">
        <v>33</v>
      </c>
      <c r="U584" s="21" t="s">
        <v>584</v>
      </c>
      <c r="V584" s="25" t="s">
        <v>71</v>
      </c>
      <c r="W584" s="22">
        <v>1</v>
      </c>
      <c r="X584" s="23"/>
    </row>
    <row r="585" spans="1:24" s="1" customFormat="1" ht="14" customHeight="1" x14ac:dyDescent="0.3">
      <c r="A585" s="24" t="s">
        <v>570</v>
      </c>
      <c r="B585" s="24" t="s">
        <v>880</v>
      </c>
      <c r="C585" s="12" t="s">
        <v>881</v>
      </c>
      <c r="D585" s="58"/>
      <c r="E585" s="39" t="str">
        <f t="shared" si="13"/>
        <v>Еще фото</v>
      </c>
      <c r="F585" s="14"/>
      <c r="G585" s="24" t="s">
        <v>56</v>
      </c>
      <c r="H585" s="24" t="s">
        <v>27</v>
      </c>
      <c r="I585" s="24" t="s">
        <v>56</v>
      </c>
      <c r="J585" s="15" t="s">
        <v>28</v>
      </c>
      <c r="K585" s="16" t="s">
        <v>62</v>
      </c>
      <c r="L585" s="60"/>
      <c r="M585" s="15"/>
      <c r="N585" s="15" t="s">
        <v>37</v>
      </c>
      <c r="O585" s="15"/>
      <c r="P585" s="16" t="s">
        <v>42</v>
      </c>
      <c r="Q585" s="17">
        <v>9999</v>
      </c>
      <c r="R585" s="18">
        <v>47</v>
      </c>
      <c r="S585" s="19">
        <v>6094.3904999999995</v>
      </c>
      <c r="T585" s="20" t="s">
        <v>33</v>
      </c>
      <c r="U585" s="21" t="s">
        <v>586</v>
      </c>
      <c r="V585" s="22">
        <v>44</v>
      </c>
      <c r="W585" s="22">
        <v>1</v>
      </c>
      <c r="X585" s="23"/>
    </row>
    <row r="586" spans="1:24" s="1" customFormat="1" ht="14" customHeight="1" x14ac:dyDescent="0.3">
      <c r="A586" s="24" t="s">
        <v>570</v>
      </c>
      <c r="B586" s="24" t="s">
        <v>880</v>
      </c>
      <c r="C586" s="12" t="s">
        <v>881</v>
      </c>
      <c r="D586" s="58"/>
      <c r="E586" s="39" t="str">
        <f t="shared" si="13"/>
        <v>Еще фото</v>
      </c>
      <c r="F586" s="14"/>
      <c r="G586" s="24" t="s">
        <v>56</v>
      </c>
      <c r="H586" s="24" t="s">
        <v>27</v>
      </c>
      <c r="I586" s="24" t="s">
        <v>56</v>
      </c>
      <c r="J586" s="15" t="s">
        <v>28</v>
      </c>
      <c r="K586" s="16" t="s">
        <v>62</v>
      </c>
      <c r="L586" s="60"/>
      <c r="M586" s="15"/>
      <c r="N586" s="15" t="s">
        <v>37</v>
      </c>
      <c r="O586" s="15"/>
      <c r="P586" s="16" t="s">
        <v>42</v>
      </c>
      <c r="Q586" s="17">
        <v>9999</v>
      </c>
      <c r="R586" s="18">
        <v>47</v>
      </c>
      <c r="S586" s="19">
        <v>6094.3904999999995</v>
      </c>
      <c r="T586" s="20" t="s">
        <v>33</v>
      </c>
      <c r="U586" s="21" t="s">
        <v>614</v>
      </c>
      <c r="V586" s="25" t="s">
        <v>52</v>
      </c>
      <c r="W586" s="22">
        <v>1</v>
      </c>
      <c r="X586" s="23"/>
    </row>
    <row r="587" spans="1:24" s="1" customFormat="1" ht="14" customHeight="1" x14ac:dyDescent="0.3">
      <c r="A587" s="24" t="s">
        <v>570</v>
      </c>
      <c r="B587" s="24" t="s">
        <v>880</v>
      </c>
      <c r="C587" s="12" t="s">
        <v>881</v>
      </c>
      <c r="D587" s="58"/>
      <c r="E587" s="39" t="str">
        <f t="shared" si="13"/>
        <v>Еще фото</v>
      </c>
      <c r="F587" s="14"/>
      <c r="G587" s="24" t="s">
        <v>56</v>
      </c>
      <c r="H587" s="24" t="s">
        <v>27</v>
      </c>
      <c r="I587" s="24" t="s">
        <v>56</v>
      </c>
      <c r="J587" s="15" t="s">
        <v>28</v>
      </c>
      <c r="K587" s="16" t="s">
        <v>62</v>
      </c>
      <c r="L587" s="60"/>
      <c r="M587" s="15"/>
      <c r="N587" s="15" t="s">
        <v>37</v>
      </c>
      <c r="O587" s="15"/>
      <c r="P587" s="16" t="s">
        <v>42</v>
      </c>
      <c r="Q587" s="17">
        <v>9999</v>
      </c>
      <c r="R587" s="18">
        <v>47</v>
      </c>
      <c r="S587" s="19">
        <v>6094.3904999999995</v>
      </c>
      <c r="T587" s="20" t="s">
        <v>33</v>
      </c>
      <c r="U587" s="21" t="s">
        <v>616</v>
      </c>
      <c r="V587" s="22">
        <v>46</v>
      </c>
      <c r="W587" s="22">
        <v>1</v>
      </c>
      <c r="X587" s="23"/>
    </row>
    <row r="588" spans="1:24" s="1" customFormat="1" ht="14" customHeight="1" x14ac:dyDescent="0.3">
      <c r="A588" s="24" t="s">
        <v>570</v>
      </c>
      <c r="B588" s="24" t="s">
        <v>880</v>
      </c>
      <c r="C588" s="12" t="s">
        <v>881</v>
      </c>
      <c r="D588" s="58"/>
      <c r="E588" s="39" t="str">
        <f t="shared" si="13"/>
        <v>Еще фото</v>
      </c>
      <c r="F588" s="14"/>
      <c r="G588" s="24" t="s">
        <v>56</v>
      </c>
      <c r="H588" s="24" t="s">
        <v>27</v>
      </c>
      <c r="I588" s="24" t="s">
        <v>56</v>
      </c>
      <c r="J588" s="15" t="s">
        <v>28</v>
      </c>
      <c r="K588" s="16" t="s">
        <v>62</v>
      </c>
      <c r="L588" s="60"/>
      <c r="M588" s="15"/>
      <c r="N588" s="15" t="s">
        <v>37</v>
      </c>
      <c r="O588" s="15"/>
      <c r="P588" s="16" t="s">
        <v>42</v>
      </c>
      <c r="Q588" s="17">
        <v>9999</v>
      </c>
      <c r="R588" s="18">
        <v>47</v>
      </c>
      <c r="S588" s="19">
        <v>6094.3904999999995</v>
      </c>
      <c r="T588" s="20" t="s">
        <v>33</v>
      </c>
      <c r="U588" s="21" t="s">
        <v>625</v>
      </c>
      <c r="V588" s="25" t="s">
        <v>130</v>
      </c>
      <c r="W588" s="22">
        <v>1</v>
      </c>
      <c r="X588" s="23"/>
    </row>
    <row r="589" spans="1:24" s="1" customFormat="1" ht="17" customHeight="1" x14ac:dyDescent="0.3">
      <c r="A589" s="24" t="s">
        <v>570</v>
      </c>
      <c r="B589" s="24" t="s">
        <v>880</v>
      </c>
      <c r="C589" s="12" t="s">
        <v>881</v>
      </c>
      <c r="D589" s="59"/>
      <c r="E589" s="39" t="str">
        <f t="shared" si="13"/>
        <v>Еще фото</v>
      </c>
      <c r="F589" s="14"/>
      <c r="G589" s="24" t="s">
        <v>56</v>
      </c>
      <c r="H589" s="24" t="s">
        <v>27</v>
      </c>
      <c r="I589" s="24" t="s">
        <v>56</v>
      </c>
      <c r="J589" s="15" t="s">
        <v>28</v>
      </c>
      <c r="K589" s="16" t="s">
        <v>62</v>
      </c>
      <c r="L589" s="56"/>
      <c r="M589" s="15"/>
      <c r="N589" s="15" t="s">
        <v>37</v>
      </c>
      <c r="O589" s="15"/>
      <c r="P589" s="16" t="s">
        <v>42</v>
      </c>
      <c r="Q589" s="17">
        <v>9999</v>
      </c>
      <c r="R589" s="18">
        <v>47</v>
      </c>
      <c r="S589" s="19">
        <v>6094.3904999999995</v>
      </c>
      <c r="T589" s="20" t="s">
        <v>33</v>
      </c>
      <c r="U589" s="21" t="s">
        <v>587</v>
      </c>
      <c r="V589" s="22">
        <v>48</v>
      </c>
      <c r="W589" s="22">
        <v>1</v>
      </c>
      <c r="X589" s="23"/>
    </row>
    <row r="590" spans="1:24" s="1" customFormat="1" ht="26" customHeight="1" x14ac:dyDescent="0.3">
      <c r="A590" s="11" t="s">
        <v>570</v>
      </c>
      <c r="B590" s="11" t="s">
        <v>882</v>
      </c>
      <c r="C590" s="12" t="s">
        <v>883</v>
      </c>
      <c r="D590" s="57"/>
      <c r="E590" s="39" t="str">
        <f>HYPERLINK("https://www.google.ru/search?q=112376688&amp;newwindow=1&amp;tbm=isch","Еще фото")</f>
        <v>Еще фото</v>
      </c>
      <c r="F590" s="14"/>
      <c r="G590" s="11" t="s">
        <v>56</v>
      </c>
      <c r="H590" s="11" t="s">
        <v>27</v>
      </c>
      <c r="I590" s="15" t="s">
        <v>56</v>
      </c>
      <c r="J590" s="15" t="s">
        <v>28</v>
      </c>
      <c r="K590" s="16" t="s">
        <v>62</v>
      </c>
      <c r="L590" s="55" t="s">
        <v>884</v>
      </c>
      <c r="M590" s="15"/>
      <c r="N590" s="15" t="s">
        <v>37</v>
      </c>
      <c r="O590" s="15"/>
      <c r="P590" s="16" t="s">
        <v>708</v>
      </c>
      <c r="Q590" s="17">
        <v>11299</v>
      </c>
      <c r="R590" s="18">
        <v>47</v>
      </c>
      <c r="S590" s="19">
        <v>6886.7404999999999</v>
      </c>
      <c r="T590" s="20" t="s">
        <v>33</v>
      </c>
      <c r="U590" s="21" t="s">
        <v>584</v>
      </c>
      <c r="V590" s="25" t="s">
        <v>71</v>
      </c>
      <c r="W590" s="22">
        <v>1</v>
      </c>
      <c r="X590" s="23"/>
    </row>
    <row r="591" spans="1:24" s="1" customFormat="1" ht="26" customHeight="1" x14ac:dyDescent="0.3">
      <c r="A591" s="24" t="s">
        <v>570</v>
      </c>
      <c r="B591" s="24" t="s">
        <v>882</v>
      </c>
      <c r="C591" s="12" t="s">
        <v>883</v>
      </c>
      <c r="D591" s="58"/>
      <c r="E591" s="39" t="str">
        <f>HYPERLINK("https://www.google.ru/search?q=112376688&amp;newwindow=1&amp;tbm=isch","Еще фото")</f>
        <v>Еще фото</v>
      </c>
      <c r="F591" s="14"/>
      <c r="G591" s="24" t="s">
        <v>56</v>
      </c>
      <c r="H591" s="24" t="s">
        <v>27</v>
      </c>
      <c r="I591" s="24" t="s">
        <v>56</v>
      </c>
      <c r="J591" s="15" t="s">
        <v>28</v>
      </c>
      <c r="K591" s="16" t="s">
        <v>62</v>
      </c>
      <c r="L591" s="60"/>
      <c r="M591" s="15"/>
      <c r="N591" s="15" t="s">
        <v>37</v>
      </c>
      <c r="O591" s="15"/>
      <c r="P591" s="16" t="s">
        <v>708</v>
      </c>
      <c r="Q591" s="17">
        <v>11299</v>
      </c>
      <c r="R591" s="18">
        <v>47</v>
      </c>
      <c r="S591" s="19">
        <v>6886.7404999999999</v>
      </c>
      <c r="T591" s="20" t="s">
        <v>33</v>
      </c>
      <c r="U591" s="21" t="s">
        <v>613</v>
      </c>
      <c r="V591" s="22">
        <v>44</v>
      </c>
      <c r="W591" s="22">
        <v>1</v>
      </c>
      <c r="X591" s="23"/>
    </row>
    <row r="592" spans="1:24" s="1" customFormat="1" ht="26" customHeight="1" x14ac:dyDescent="0.3">
      <c r="A592" s="24" t="s">
        <v>570</v>
      </c>
      <c r="B592" s="24" t="s">
        <v>882</v>
      </c>
      <c r="C592" s="12" t="s">
        <v>883</v>
      </c>
      <c r="D592" s="58"/>
      <c r="E592" s="39" t="str">
        <f>HYPERLINK("https://www.google.ru/search?q=112376688&amp;newwindow=1&amp;tbm=isch","Еще фото")</f>
        <v>Еще фото</v>
      </c>
      <c r="F592" s="14"/>
      <c r="G592" s="24" t="s">
        <v>56</v>
      </c>
      <c r="H592" s="24" t="s">
        <v>27</v>
      </c>
      <c r="I592" s="24" t="s">
        <v>56</v>
      </c>
      <c r="J592" s="15" t="s">
        <v>28</v>
      </c>
      <c r="K592" s="16" t="s">
        <v>62</v>
      </c>
      <c r="L592" s="60"/>
      <c r="M592" s="15"/>
      <c r="N592" s="15" t="s">
        <v>37</v>
      </c>
      <c r="O592" s="15"/>
      <c r="P592" s="16" t="s">
        <v>708</v>
      </c>
      <c r="Q592" s="17">
        <v>11299</v>
      </c>
      <c r="R592" s="18">
        <v>47</v>
      </c>
      <c r="S592" s="19">
        <v>6886.7404999999999</v>
      </c>
      <c r="T592" s="20" t="s">
        <v>33</v>
      </c>
      <c r="U592" s="21" t="s">
        <v>614</v>
      </c>
      <c r="V592" s="25" t="s">
        <v>52</v>
      </c>
      <c r="W592" s="22">
        <v>1</v>
      </c>
      <c r="X592" s="23"/>
    </row>
    <row r="593" spans="1:24" s="1" customFormat="1" ht="26" customHeight="1" x14ac:dyDescent="0.3">
      <c r="A593" s="24" t="s">
        <v>570</v>
      </c>
      <c r="B593" s="24" t="s">
        <v>882</v>
      </c>
      <c r="C593" s="12" t="s">
        <v>883</v>
      </c>
      <c r="D593" s="59"/>
      <c r="E593" s="39" t="str">
        <f>HYPERLINK("https://www.google.ru/search?q=112376688&amp;newwindow=1&amp;tbm=isch","Еще фото")</f>
        <v>Еще фото</v>
      </c>
      <c r="F593" s="14"/>
      <c r="G593" s="24" t="s">
        <v>56</v>
      </c>
      <c r="H593" s="24" t="s">
        <v>27</v>
      </c>
      <c r="I593" s="24" t="s">
        <v>56</v>
      </c>
      <c r="J593" s="15" t="s">
        <v>28</v>
      </c>
      <c r="K593" s="16" t="s">
        <v>62</v>
      </c>
      <c r="L593" s="56"/>
      <c r="M593" s="15"/>
      <c r="N593" s="15" t="s">
        <v>37</v>
      </c>
      <c r="O593" s="15"/>
      <c r="P593" s="16" t="s">
        <v>708</v>
      </c>
      <c r="Q593" s="17">
        <v>11299</v>
      </c>
      <c r="R593" s="18">
        <v>47</v>
      </c>
      <c r="S593" s="19">
        <v>6886.7404999999999</v>
      </c>
      <c r="T593" s="20" t="s">
        <v>33</v>
      </c>
      <c r="U593" s="21" t="s">
        <v>615</v>
      </c>
      <c r="V593" s="25" t="s">
        <v>52</v>
      </c>
      <c r="W593" s="22">
        <v>1</v>
      </c>
      <c r="X593" s="23"/>
    </row>
    <row r="594" spans="1:24" s="1" customFormat="1" ht="21" customHeight="1" x14ac:dyDescent="0.3">
      <c r="A594" s="11" t="s">
        <v>570</v>
      </c>
      <c r="B594" s="11" t="s">
        <v>885</v>
      </c>
      <c r="C594" s="26" t="s">
        <v>886</v>
      </c>
      <c r="D594" s="57"/>
      <c r="E594" s="39" t="str">
        <f>HYPERLINK("https://www.google.ru/search?q=112376703&amp;newwindow=1&amp;tbm=isch","Еще фото")</f>
        <v>Еще фото</v>
      </c>
      <c r="F594" s="14"/>
      <c r="G594" s="11" t="s">
        <v>56</v>
      </c>
      <c r="H594" s="11" t="s">
        <v>27</v>
      </c>
      <c r="I594" s="15" t="s">
        <v>56</v>
      </c>
      <c r="J594" s="15" t="s">
        <v>28</v>
      </c>
      <c r="K594" s="16" t="s">
        <v>62</v>
      </c>
      <c r="L594" s="55" t="s">
        <v>690</v>
      </c>
      <c r="M594" s="15"/>
      <c r="N594" s="15" t="s">
        <v>37</v>
      </c>
      <c r="O594" s="15"/>
      <c r="P594" s="16" t="s">
        <v>42</v>
      </c>
      <c r="Q594" s="17">
        <v>9999</v>
      </c>
      <c r="R594" s="18">
        <v>47</v>
      </c>
      <c r="S594" s="19">
        <v>6094.3904999999995</v>
      </c>
      <c r="T594" s="20" t="s">
        <v>33</v>
      </c>
      <c r="U594" s="21" t="s">
        <v>602</v>
      </c>
      <c r="V594" s="25" t="s">
        <v>71</v>
      </c>
      <c r="W594" s="22">
        <v>1</v>
      </c>
      <c r="X594" s="23"/>
    </row>
    <row r="595" spans="1:24" s="1" customFormat="1" ht="21" customHeight="1" x14ac:dyDescent="0.3">
      <c r="A595" s="24" t="s">
        <v>570</v>
      </c>
      <c r="B595" s="24" t="s">
        <v>885</v>
      </c>
      <c r="C595" s="27" t="s">
        <v>886</v>
      </c>
      <c r="D595" s="58"/>
      <c r="E595" s="39" t="str">
        <f>HYPERLINK("https://www.google.ru/search?q=112376703&amp;newwindow=1&amp;tbm=isch","Еще фото")</f>
        <v>Еще фото</v>
      </c>
      <c r="F595" s="14"/>
      <c r="G595" s="24" t="s">
        <v>56</v>
      </c>
      <c r="H595" s="24" t="s">
        <v>27</v>
      </c>
      <c r="I595" s="24" t="s">
        <v>56</v>
      </c>
      <c r="J595" s="15" t="s">
        <v>28</v>
      </c>
      <c r="K595" s="16" t="s">
        <v>62</v>
      </c>
      <c r="L595" s="60"/>
      <c r="M595" s="15"/>
      <c r="N595" s="15" t="s">
        <v>37</v>
      </c>
      <c r="O595" s="15"/>
      <c r="P595" s="16" t="s">
        <v>42</v>
      </c>
      <c r="Q595" s="17">
        <v>9999</v>
      </c>
      <c r="R595" s="18">
        <v>47</v>
      </c>
      <c r="S595" s="19">
        <v>6094.3904999999995</v>
      </c>
      <c r="T595" s="20" t="s">
        <v>33</v>
      </c>
      <c r="U595" s="21" t="s">
        <v>613</v>
      </c>
      <c r="V595" s="22">
        <v>44</v>
      </c>
      <c r="W595" s="22">
        <v>3</v>
      </c>
      <c r="X595" s="23"/>
    </row>
    <row r="596" spans="1:24" s="1" customFormat="1" ht="21" customHeight="1" x14ac:dyDescent="0.3">
      <c r="A596" s="24" t="s">
        <v>570</v>
      </c>
      <c r="B596" s="24" t="s">
        <v>885</v>
      </c>
      <c r="C596" s="27" t="s">
        <v>886</v>
      </c>
      <c r="D596" s="58"/>
      <c r="E596" s="39" t="str">
        <f>HYPERLINK("https://www.google.ru/search?q=112376703&amp;newwindow=1&amp;tbm=isch","Еще фото")</f>
        <v>Еще фото</v>
      </c>
      <c r="F596" s="14"/>
      <c r="G596" s="24" t="s">
        <v>56</v>
      </c>
      <c r="H596" s="24" t="s">
        <v>27</v>
      </c>
      <c r="I596" s="24" t="s">
        <v>56</v>
      </c>
      <c r="J596" s="15" t="s">
        <v>28</v>
      </c>
      <c r="K596" s="16" t="s">
        <v>62</v>
      </c>
      <c r="L596" s="60"/>
      <c r="M596" s="15"/>
      <c r="N596" s="15" t="s">
        <v>37</v>
      </c>
      <c r="O596" s="15"/>
      <c r="P596" s="16" t="s">
        <v>42</v>
      </c>
      <c r="Q596" s="17">
        <v>9999</v>
      </c>
      <c r="R596" s="18">
        <v>47</v>
      </c>
      <c r="S596" s="19">
        <v>6094.3904999999995</v>
      </c>
      <c r="T596" s="20" t="s">
        <v>33</v>
      </c>
      <c r="U596" s="21" t="s">
        <v>615</v>
      </c>
      <c r="V596" s="25" t="s">
        <v>52</v>
      </c>
      <c r="W596" s="22">
        <v>2</v>
      </c>
      <c r="X596" s="23"/>
    </row>
    <row r="597" spans="1:24" s="1" customFormat="1" ht="21" customHeight="1" x14ac:dyDescent="0.3">
      <c r="A597" s="24" t="s">
        <v>570</v>
      </c>
      <c r="B597" s="24" t="s">
        <v>885</v>
      </c>
      <c r="C597" s="27" t="s">
        <v>886</v>
      </c>
      <c r="D597" s="58"/>
      <c r="E597" s="39" t="str">
        <f>HYPERLINK("https://www.google.ru/search?q=112376703&amp;newwindow=1&amp;tbm=isch","Еще фото")</f>
        <v>Еще фото</v>
      </c>
      <c r="F597" s="14"/>
      <c r="G597" s="24" t="s">
        <v>56</v>
      </c>
      <c r="H597" s="24" t="s">
        <v>27</v>
      </c>
      <c r="I597" s="24" t="s">
        <v>56</v>
      </c>
      <c r="J597" s="15" t="s">
        <v>28</v>
      </c>
      <c r="K597" s="16" t="s">
        <v>62</v>
      </c>
      <c r="L597" s="60"/>
      <c r="M597" s="15"/>
      <c r="N597" s="15" t="s">
        <v>37</v>
      </c>
      <c r="O597" s="15"/>
      <c r="P597" s="16" t="s">
        <v>42</v>
      </c>
      <c r="Q597" s="17">
        <v>9999</v>
      </c>
      <c r="R597" s="18">
        <v>47</v>
      </c>
      <c r="S597" s="19">
        <v>6094.3904999999995</v>
      </c>
      <c r="T597" s="20" t="s">
        <v>33</v>
      </c>
      <c r="U597" s="21" t="s">
        <v>604</v>
      </c>
      <c r="V597" s="22">
        <v>46</v>
      </c>
      <c r="W597" s="22">
        <v>3</v>
      </c>
      <c r="X597" s="23"/>
    </row>
    <row r="598" spans="1:24" s="1" customFormat="1" ht="32" customHeight="1" x14ac:dyDescent="0.3">
      <c r="A598" s="24" t="s">
        <v>570</v>
      </c>
      <c r="B598" s="24" t="s">
        <v>885</v>
      </c>
      <c r="C598" s="27" t="s">
        <v>886</v>
      </c>
      <c r="D598" s="59"/>
      <c r="E598" s="39" t="str">
        <f>HYPERLINK("https://www.google.ru/search?q=112376703&amp;newwindow=1&amp;tbm=isch","Еще фото")</f>
        <v>Еще фото</v>
      </c>
      <c r="F598" s="14"/>
      <c r="G598" s="24" t="s">
        <v>56</v>
      </c>
      <c r="H598" s="24" t="s">
        <v>27</v>
      </c>
      <c r="I598" s="24" t="s">
        <v>56</v>
      </c>
      <c r="J598" s="15" t="s">
        <v>28</v>
      </c>
      <c r="K598" s="16" t="s">
        <v>62</v>
      </c>
      <c r="L598" s="56"/>
      <c r="M598" s="15"/>
      <c r="N598" s="15" t="s">
        <v>37</v>
      </c>
      <c r="O598" s="15"/>
      <c r="P598" s="16" t="s">
        <v>42</v>
      </c>
      <c r="Q598" s="17">
        <v>9999</v>
      </c>
      <c r="R598" s="18">
        <v>47</v>
      </c>
      <c r="S598" s="19">
        <v>6094.3904999999995</v>
      </c>
      <c r="T598" s="20" t="s">
        <v>33</v>
      </c>
      <c r="U598" s="21" t="s">
        <v>605</v>
      </c>
      <c r="V598" s="25" t="s">
        <v>130</v>
      </c>
      <c r="W598" s="22">
        <v>1</v>
      </c>
      <c r="X598" s="23"/>
    </row>
    <row r="599" spans="1:24" s="1" customFormat="1" ht="11" customHeight="1" x14ac:dyDescent="0.3">
      <c r="A599" s="11" t="s">
        <v>570</v>
      </c>
      <c r="B599" s="11" t="s">
        <v>887</v>
      </c>
      <c r="C599" s="12" t="s">
        <v>888</v>
      </c>
      <c r="D599" s="57"/>
      <c r="E599" s="39" t="str">
        <f t="shared" ref="E599:E608" si="14">HYPERLINK("https://www.google.ru/search?q=112376704&amp;newwindow=1&amp;tbm=isch","Еще фото")</f>
        <v>Еще фото</v>
      </c>
      <c r="F599" s="33" t="s">
        <v>889</v>
      </c>
      <c r="G599" s="11" t="s">
        <v>56</v>
      </c>
      <c r="H599" s="11" t="s">
        <v>27</v>
      </c>
      <c r="I599" s="15" t="s">
        <v>56</v>
      </c>
      <c r="J599" s="15" t="s">
        <v>28</v>
      </c>
      <c r="K599" s="16" t="s">
        <v>62</v>
      </c>
      <c r="L599" s="55" t="s">
        <v>690</v>
      </c>
      <c r="M599" s="15"/>
      <c r="N599" s="15" t="s">
        <v>37</v>
      </c>
      <c r="O599" s="15"/>
      <c r="P599" s="16" t="s">
        <v>42</v>
      </c>
      <c r="Q599" s="17">
        <v>9999</v>
      </c>
      <c r="R599" s="18">
        <v>47</v>
      </c>
      <c r="S599" s="19">
        <v>6094.3904999999995</v>
      </c>
      <c r="T599" s="20" t="s">
        <v>33</v>
      </c>
      <c r="U599" s="21" t="s">
        <v>583</v>
      </c>
      <c r="V599" s="22">
        <v>42</v>
      </c>
      <c r="W599" s="22">
        <v>1</v>
      </c>
      <c r="X599" s="23"/>
    </row>
    <row r="600" spans="1:24" s="1" customFormat="1" ht="11" customHeight="1" x14ac:dyDescent="0.3">
      <c r="A600" s="24" t="s">
        <v>570</v>
      </c>
      <c r="B600" s="24" t="s">
        <v>887</v>
      </c>
      <c r="C600" s="12" t="s">
        <v>888</v>
      </c>
      <c r="D600" s="58"/>
      <c r="E600" s="39" t="str">
        <f t="shared" si="14"/>
        <v>Еще фото</v>
      </c>
      <c r="F600" s="33" t="s">
        <v>889</v>
      </c>
      <c r="G600" s="24" t="s">
        <v>56</v>
      </c>
      <c r="H600" s="24" t="s">
        <v>27</v>
      </c>
      <c r="I600" s="24" t="s">
        <v>56</v>
      </c>
      <c r="J600" s="15" t="s">
        <v>28</v>
      </c>
      <c r="K600" s="16" t="s">
        <v>62</v>
      </c>
      <c r="L600" s="60"/>
      <c r="M600" s="15"/>
      <c r="N600" s="15" t="s">
        <v>37</v>
      </c>
      <c r="O600" s="15"/>
      <c r="P600" s="16" t="s">
        <v>42</v>
      </c>
      <c r="Q600" s="17">
        <v>9999</v>
      </c>
      <c r="R600" s="18">
        <v>47</v>
      </c>
      <c r="S600" s="19">
        <v>6094.3904999999995</v>
      </c>
      <c r="T600" s="20" t="s">
        <v>33</v>
      </c>
      <c r="U600" s="21" t="s">
        <v>600</v>
      </c>
      <c r="V600" s="22">
        <v>42</v>
      </c>
      <c r="W600" s="22">
        <v>1</v>
      </c>
      <c r="X600" s="23"/>
    </row>
    <row r="601" spans="1:24" s="1" customFormat="1" ht="11" customHeight="1" x14ac:dyDescent="0.3">
      <c r="A601" s="24" t="s">
        <v>570</v>
      </c>
      <c r="B601" s="24" t="s">
        <v>887</v>
      </c>
      <c r="C601" s="12" t="s">
        <v>888</v>
      </c>
      <c r="D601" s="58"/>
      <c r="E601" s="39" t="str">
        <f t="shared" si="14"/>
        <v>Еще фото</v>
      </c>
      <c r="F601" s="33" t="s">
        <v>889</v>
      </c>
      <c r="G601" s="24" t="s">
        <v>56</v>
      </c>
      <c r="H601" s="24" t="s">
        <v>27</v>
      </c>
      <c r="I601" s="24" t="s">
        <v>56</v>
      </c>
      <c r="J601" s="15" t="s">
        <v>28</v>
      </c>
      <c r="K601" s="16" t="s">
        <v>62</v>
      </c>
      <c r="L601" s="60"/>
      <c r="M601" s="15"/>
      <c r="N601" s="15" t="s">
        <v>37</v>
      </c>
      <c r="O601" s="15"/>
      <c r="P601" s="16" t="s">
        <v>42</v>
      </c>
      <c r="Q601" s="17">
        <v>9999</v>
      </c>
      <c r="R601" s="18">
        <v>47</v>
      </c>
      <c r="S601" s="19">
        <v>6094.3904999999995</v>
      </c>
      <c r="T601" s="20" t="s">
        <v>33</v>
      </c>
      <c r="U601" s="21" t="s">
        <v>602</v>
      </c>
      <c r="V601" s="25" t="s">
        <v>71</v>
      </c>
      <c r="W601" s="22">
        <v>1</v>
      </c>
      <c r="X601" s="23"/>
    </row>
    <row r="602" spans="1:24" s="1" customFormat="1" ht="11" customHeight="1" x14ac:dyDescent="0.3">
      <c r="A602" s="24" t="s">
        <v>570</v>
      </c>
      <c r="B602" s="24" t="s">
        <v>887</v>
      </c>
      <c r="C602" s="12" t="s">
        <v>888</v>
      </c>
      <c r="D602" s="58"/>
      <c r="E602" s="39" t="str">
        <f t="shared" si="14"/>
        <v>Еще фото</v>
      </c>
      <c r="F602" s="33" t="s">
        <v>889</v>
      </c>
      <c r="G602" s="24" t="s">
        <v>56</v>
      </c>
      <c r="H602" s="24" t="s">
        <v>27</v>
      </c>
      <c r="I602" s="24" t="s">
        <v>56</v>
      </c>
      <c r="J602" s="15" t="s">
        <v>28</v>
      </c>
      <c r="K602" s="16" t="s">
        <v>62</v>
      </c>
      <c r="L602" s="60"/>
      <c r="M602" s="15"/>
      <c r="N602" s="15" t="s">
        <v>37</v>
      </c>
      <c r="O602" s="15"/>
      <c r="P602" s="16" t="s">
        <v>42</v>
      </c>
      <c r="Q602" s="17">
        <v>9999</v>
      </c>
      <c r="R602" s="18">
        <v>47</v>
      </c>
      <c r="S602" s="19">
        <v>6094.3904999999995</v>
      </c>
      <c r="T602" s="20" t="s">
        <v>33</v>
      </c>
      <c r="U602" s="21" t="s">
        <v>586</v>
      </c>
      <c r="V602" s="22">
        <v>44</v>
      </c>
      <c r="W602" s="22">
        <v>1</v>
      </c>
      <c r="X602" s="23"/>
    </row>
    <row r="603" spans="1:24" s="1" customFormat="1" ht="11" customHeight="1" x14ac:dyDescent="0.3">
      <c r="A603" s="24" t="s">
        <v>570</v>
      </c>
      <c r="B603" s="24" t="s">
        <v>887</v>
      </c>
      <c r="C603" s="12" t="s">
        <v>888</v>
      </c>
      <c r="D603" s="58"/>
      <c r="E603" s="39" t="str">
        <f t="shared" si="14"/>
        <v>Еще фото</v>
      </c>
      <c r="F603" s="33" t="s">
        <v>889</v>
      </c>
      <c r="G603" s="24" t="s">
        <v>56</v>
      </c>
      <c r="H603" s="24" t="s">
        <v>27</v>
      </c>
      <c r="I603" s="24" t="s">
        <v>56</v>
      </c>
      <c r="J603" s="15" t="s">
        <v>28</v>
      </c>
      <c r="K603" s="16" t="s">
        <v>62</v>
      </c>
      <c r="L603" s="60"/>
      <c r="M603" s="15"/>
      <c r="N603" s="15" t="s">
        <v>37</v>
      </c>
      <c r="O603" s="15"/>
      <c r="P603" s="16" t="s">
        <v>42</v>
      </c>
      <c r="Q603" s="17">
        <v>9999</v>
      </c>
      <c r="R603" s="18">
        <v>47</v>
      </c>
      <c r="S603" s="19">
        <v>6094.3904999999995</v>
      </c>
      <c r="T603" s="20" t="s">
        <v>33</v>
      </c>
      <c r="U603" s="21" t="s">
        <v>613</v>
      </c>
      <c r="V603" s="22">
        <v>44</v>
      </c>
      <c r="W603" s="22">
        <v>1</v>
      </c>
      <c r="X603" s="23"/>
    </row>
    <row r="604" spans="1:24" s="1" customFormat="1" ht="11" customHeight="1" x14ac:dyDescent="0.3">
      <c r="A604" s="24" t="s">
        <v>570</v>
      </c>
      <c r="B604" s="24" t="s">
        <v>887</v>
      </c>
      <c r="C604" s="12" t="s">
        <v>888</v>
      </c>
      <c r="D604" s="58"/>
      <c r="E604" s="39" t="str">
        <f t="shared" si="14"/>
        <v>Еще фото</v>
      </c>
      <c r="F604" s="33" t="s">
        <v>889</v>
      </c>
      <c r="G604" s="24" t="s">
        <v>56</v>
      </c>
      <c r="H604" s="24" t="s">
        <v>27</v>
      </c>
      <c r="I604" s="24" t="s">
        <v>56</v>
      </c>
      <c r="J604" s="15" t="s">
        <v>28</v>
      </c>
      <c r="K604" s="16" t="s">
        <v>62</v>
      </c>
      <c r="L604" s="60"/>
      <c r="M604" s="15"/>
      <c r="N604" s="15" t="s">
        <v>37</v>
      </c>
      <c r="O604" s="15"/>
      <c r="P604" s="16" t="s">
        <v>42</v>
      </c>
      <c r="Q604" s="17">
        <v>9999</v>
      </c>
      <c r="R604" s="18">
        <v>47</v>
      </c>
      <c r="S604" s="19">
        <v>6094.3904999999995</v>
      </c>
      <c r="T604" s="20" t="s">
        <v>33</v>
      </c>
      <c r="U604" s="21" t="s">
        <v>614</v>
      </c>
      <c r="V604" s="25" t="s">
        <v>52</v>
      </c>
      <c r="W604" s="22">
        <v>1</v>
      </c>
      <c r="X604" s="23"/>
    </row>
    <row r="605" spans="1:24" s="1" customFormat="1" ht="11" customHeight="1" x14ac:dyDescent="0.3">
      <c r="A605" s="24" t="s">
        <v>570</v>
      </c>
      <c r="B605" s="24" t="s">
        <v>887</v>
      </c>
      <c r="C605" s="12" t="s">
        <v>888</v>
      </c>
      <c r="D605" s="58"/>
      <c r="E605" s="39" t="str">
        <f t="shared" si="14"/>
        <v>Еще фото</v>
      </c>
      <c r="F605" s="33" t="s">
        <v>889</v>
      </c>
      <c r="G605" s="24" t="s">
        <v>56</v>
      </c>
      <c r="H605" s="24" t="s">
        <v>27</v>
      </c>
      <c r="I605" s="24" t="s">
        <v>56</v>
      </c>
      <c r="J605" s="15" t="s">
        <v>28</v>
      </c>
      <c r="K605" s="16" t="s">
        <v>62</v>
      </c>
      <c r="L605" s="60"/>
      <c r="M605" s="15"/>
      <c r="N605" s="15" t="s">
        <v>37</v>
      </c>
      <c r="O605" s="15"/>
      <c r="P605" s="16" t="s">
        <v>42</v>
      </c>
      <c r="Q605" s="17">
        <v>9999</v>
      </c>
      <c r="R605" s="18">
        <v>47</v>
      </c>
      <c r="S605" s="19">
        <v>6094.3904999999995</v>
      </c>
      <c r="T605" s="20" t="s">
        <v>33</v>
      </c>
      <c r="U605" s="21" t="s">
        <v>615</v>
      </c>
      <c r="V605" s="25" t="s">
        <v>52</v>
      </c>
      <c r="W605" s="22">
        <v>1</v>
      </c>
      <c r="X605" s="23"/>
    </row>
    <row r="606" spans="1:24" s="1" customFormat="1" ht="11" customHeight="1" x14ac:dyDescent="0.3">
      <c r="A606" s="24" t="s">
        <v>570</v>
      </c>
      <c r="B606" s="24" t="s">
        <v>887</v>
      </c>
      <c r="C606" s="12" t="s">
        <v>888</v>
      </c>
      <c r="D606" s="58"/>
      <c r="E606" s="39" t="str">
        <f t="shared" si="14"/>
        <v>Еще фото</v>
      </c>
      <c r="F606" s="33" t="s">
        <v>889</v>
      </c>
      <c r="G606" s="24" t="s">
        <v>56</v>
      </c>
      <c r="H606" s="24" t="s">
        <v>27</v>
      </c>
      <c r="I606" s="24" t="s">
        <v>56</v>
      </c>
      <c r="J606" s="15" t="s">
        <v>28</v>
      </c>
      <c r="K606" s="16" t="s">
        <v>62</v>
      </c>
      <c r="L606" s="60"/>
      <c r="M606" s="15"/>
      <c r="N606" s="15" t="s">
        <v>37</v>
      </c>
      <c r="O606" s="15"/>
      <c r="P606" s="16" t="s">
        <v>42</v>
      </c>
      <c r="Q606" s="17">
        <v>9999</v>
      </c>
      <c r="R606" s="18">
        <v>47</v>
      </c>
      <c r="S606" s="19">
        <v>6094.3904999999995</v>
      </c>
      <c r="T606" s="20" t="s">
        <v>33</v>
      </c>
      <c r="U606" s="21" t="s">
        <v>616</v>
      </c>
      <c r="V606" s="22">
        <v>46</v>
      </c>
      <c r="W606" s="22">
        <v>1</v>
      </c>
      <c r="X606" s="23"/>
    </row>
    <row r="607" spans="1:24" s="1" customFormat="1" ht="11" customHeight="1" x14ac:dyDescent="0.3">
      <c r="A607" s="24" t="s">
        <v>570</v>
      </c>
      <c r="B607" s="24" t="s">
        <v>887</v>
      </c>
      <c r="C607" s="12" t="s">
        <v>888</v>
      </c>
      <c r="D607" s="58"/>
      <c r="E607" s="39" t="str">
        <f t="shared" si="14"/>
        <v>Еще фото</v>
      </c>
      <c r="F607" s="33" t="s">
        <v>889</v>
      </c>
      <c r="G607" s="24" t="s">
        <v>56</v>
      </c>
      <c r="H607" s="24" t="s">
        <v>27</v>
      </c>
      <c r="I607" s="24" t="s">
        <v>56</v>
      </c>
      <c r="J607" s="15" t="s">
        <v>28</v>
      </c>
      <c r="K607" s="16" t="s">
        <v>62</v>
      </c>
      <c r="L607" s="60"/>
      <c r="M607" s="15"/>
      <c r="N607" s="15" t="s">
        <v>37</v>
      </c>
      <c r="O607" s="15"/>
      <c r="P607" s="16" t="s">
        <v>42</v>
      </c>
      <c r="Q607" s="17">
        <v>9999</v>
      </c>
      <c r="R607" s="18">
        <v>47</v>
      </c>
      <c r="S607" s="19">
        <v>6094.3904999999995</v>
      </c>
      <c r="T607" s="20" t="s">
        <v>33</v>
      </c>
      <c r="U607" s="21" t="s">
        <v>625</v>
      </c>
      <c r="V607" s="25" t="s">
        <v>130</v>
      </c>
      <c r="W607" s="22">
        <v>1</v>
      </c>
      <c r="X607" s="23"/>
    </row>
    <row r="608" spans="1:24" s="1" customFormat="1" ht="11" customHeight="1" x14ac:dyDescent="0.3">
      <c r="A608" s="15" t="s">
        <v>570</v>
      </c>
      <c r="B608" s="15" t="s">
        <v>887</v>
      </c>
      <c r="C608" s="12" t="s">
        <v>888</v>
      </c>
      <c r="D608" s="59"/>
      <c r="E608" s="39" t="str">
        <f t="shared" si="14"/>
        <v>Еще фото</v>
      </c>
      <c r="F608" s="34" t="s">
        <v>889</v>
      </c>
      <c r="G608" s="15" t="s">
        <v>56</v>
      </c>
      <c r="H608" s="15" t="s">
        <v>27</v>
      </c>
      <c r="I608" s="15" t="s">
        <v>56</v>
      </c>
      <c r="J608" s="15" t="s">
        <v>28</v>
      </c>
      <c r="K608" s="15" t="s">
        <v>62</v>
      </c>
      <c r="L608" s="56"/>
      <c r="M608" s="15"/>
      <c r="N608" s="15" t="s">
        <v>37</v>
      </c>
      <c r="O608" s="15"/>
      <c r="P608" s="15" t="s">
        <v>42</v>
      </c>
      <c r="Q608" s="30">
        <v>9999</v>
      </c>
      <c r="R608" s="31">
        <v>47</v>
      </c>
      <c r="S608" s="32">
        <v>6094.3904999999995</v>
      </c>
      <c r="T608" s="20" t="s">
        <v>33</v>
      </c>
      <c r="U608" s="21" t="s">
        <v>587</v>
      </c>
      <c r="V608" s="22">
        <v>48</v>
      </c>
      <c r="W608" s="22">
        <v>1</v>
      </c>
      <c r="X608" s="23"/>
    </row>
    <row r="609" spans="1:24" s="1" customFormat="1" ht="21" customHeight="1" x14ac:dyDescent="0.3">
      <c r="A609" s="11" t="s">
        <v>570</v>
      </c>
      <c r="B609" s="11" t="s">
        <v>890</v>
      </c>
      <c r="C609" s="26" t="s">
        <v>891</v>
      </c>
      <c r="D609" s="57"/>
      <c r="E609" s="39" t="str">
        <f>HYPERLINK("https://www.google.ru/search?q=112376707&amp;newwindow=1&amp;tbm=isch","Еще фото")</f>
        <v>Еще фото</v>
      </c>
      <c r="F609" s="14"/>
      <c r="G609" s="11" t="s">
        <v>56</v>
      </c>
      <c r="H609" s="11" t="s">
        <v>27</v>
      </c>
      <c r="I609" s="15" t="s">
        <v>56</v>
      </c>
      <c r="J609" s="15" t="s">
        <v>28</v>
      </c>
      <c r="K609" s="16" t="s">
        <v>62</v>
      </c>
      <c r="L609" s="55" t="s">
        <v>690</v>
      </c>
      <c r="M609" s="15"/>
      <c r="N609" s="15" t="s">
        <v>37</v>
      </c>
      <c r="O609" s="15"/>
      <c r="P609" s="16" t="s">
        <v>42</v>
      </c>
      <c r="Q609" s="17">
        <v>9999</v>
      </c>
      <c r="R609" s="18">
        <v>47</v>
      </c>
      <c r="S609" s="19">
        <v>6094.3904999999995</v>
      </c>
      <c r="T609" s="20" t="s">
        <v>33</v>
      </c>
      <c r="U609" s="21" t="s">
        <v>592</v>
      </c>
      <c r="V609" s="22">
        <v>40</v>
      </c>
      <c r="W609" s="22">
        <v>1</v>
      </c>
      <c r="X609" s="23"/>
    </row>
    <row r="610" spans="1:24" s="1" customFormat="1" ht="21" customHeight="1" x14ac:dyDescent="0.3">
      <c r="A610" s="24" t="s">
        <v>570</v>
      </c>
      <c r="B610" s="24" t="s">
        <v>890</v>
      </c>
      <c r="C610" s="27" t="s">
        <v>891</v>
      </c>
      <c r="D610" s="58"/>
      <c r="E610" s="39" t="str">
        <f>HYPERLINK("https://www.google.ru/search?q=112376707&amp;newwindow=1&amp;tbm=isch","Еще фото")</f>
        <v>Еще фото</v>
      </c>
      <c r="F610" s="14"/>
      <c r="G610" s="24" t="s">
        <v>56</v>
      </c>
      <c r="H610" s="24" t="s">
        <v>27</v>
      </c>
      <c r="I610" s="24" t="s">
        <v>56</v>
      </c>
      <c r="J610" s="15" t="s">
        <v>28</v>
      </c>
      <c r="K610" s="16" t="s">
        <v>62</v>
      </c>
      <c r="L610" s="60"/>
      <c r="M610" s="15"/>
      <c r="N610" s="15" t="s">
        <v>37</v>
      </c>
      <c r="O610" s="15"/>
      <c r="P610" s="16" t="s">
        <v>42</v>
      </c>
      <c r="Q610" s="17">
        <v>9999</v>
      </c>
      <c r="R610" s="18">
        <v>47</v>
      </c>
      <c r="S610" s="19">
        <v>6094.3904999999995</v>
      </c>
      <c r="T610" s="20" t="s">
        <v>33</v>
      </c>
      <c r="U610" s="21" t="s">
        <v>583</v>
      </c>
      <c r="V610" s="22">
        <v>42</v>
      </c>
      <c r="W610" s="22">
        <v>1</v>
      </c>
      <c r="X610" s="23"/>
    </row>
    <row r="611" spans="1:24" s="1" customFormat="1" ht="21" customHeight="1" x14ac:dyDescent="0.3">
      <c r="A611" s="24" t="s">
        <v>570</v>
      </c>
      <c r="B611" s="24" t="s">
        <v>890</v>
      </c>
      <c r="C611" s="27" t="s">
        <v>891</v>
      </c>
      <c r="D611" s="58"/>
      <c r="E611" s="39" t="str">
        <f>HYPERLINK("https://www.google.ru/search?q=112376707&amp;newwindow=1&amp;tbm=isch","Еще фото")</f>
        <v>Еще фото</v>
      </c>
      <c r="F611" s="14"/>
      <c r="G611" s="24" t="s">
        <v>56</v>
      </c>
      <c r="H611" s="24" t="s">
        <v>27</v>
      </c>
      <c r="I611" s="24" t="s">
        <v>56</v>
      </c>
      <c r="J611" s="15" t="s">
        <v>28</v>
      </c>
      <c r="K611" s="16" t="s">
        <v>62</v>
      </c>
      <c r="L611" s="60"/>
      <c r="M611" s="15"/>
      <c r="N611" s="15" t="s">
        <v>37</v>
      </c>
      <c r="O611" s="15"/>
      <c r="P611" s="16" t="s">
        <v>42</v>
      </c>
      <c r="Q611" s="17">
        <v>9999</v>
      </c>
      <c r="R611" s="18">
        <v>47</v>
      </c>
      <c r="S611" s="19">
        <v>6094.3904999999995</v>
      </c>
      <c r="T611" s="20" t="s">
        <v>33</v>
      </c>
      <c r="U611" s="21" t="s">
        <v>584</v>
      </c>
      <c r="V611" s="25" t="s">
        <v>71</v>
      </c>
      <c r="W611" s="22">
        <v>1</v>
      </c>
      <c r="X611" s="23"/>
    </row>
    <row r="612" spans="1:24" s="1" customFormat="1" ht="21" customHeight="1" x14ac:dyDescent="0.3">
      <c r="A612" s="24" t="s">
        <v>570</v>
      </c>
      <c r="B612" s="24" t="s">
        <v>890</v>
      </c>
      <c r="C612" s="27" t="s">
        <v>891</v>
      </c>
      <c r="D612" s="58"/>
      <c r="E612" s="39" t="str">
        <f>HYPERLINK("https://www.google.ru/search?q=112376707&amp;newwindow=1&amp;tbm=isch","Еще фото")</f>
        <v>Еще фото</v>
      </c>
      <c r="F612" s="14"/>
      <c r="G612" s="24" t="s">
        <v>56</v>
      </c>
      <c r="H612" s="24" t="s">
        <v>27</v>
      </c>
      <c r="I612" s="24" t="s">
        <v>56</v>
      </c>
      <c r="J612" s="15" t="s">
        <v>28</v>
      </c>
      <c r="K612" s="16" t="s">
        <v>62</v>
      </c>
      <c r="L612" s="60"/>
      <c r="M612" s="15"/>
      <c r="N612" s="15" t="s">
        <v>37</v>
      </c>
      <c r="O612" s="15"/>
      <c r="P612" s="16" t="s">
        <v>42</v>
      </c>
      <c r="Q612" s="17">
        <v>9999</v>
      </c>
      <c r="R612" s="18">
        <v>47</v>
      </c>
      <c r="S612" s="19">
        <v>6094.3904999999995</v>
      </c>
      <c r="T612" s="20" t="s">
        <v>33</v>
      </c>
      <c r="U612" s="21" t="s">
        <v>586</v>
      </c>
      <c r="V612" s="22">
        <v>44</v>
      </c>
      <c r="W612" s="22">
        <v>1</v>
      </c>
      <c r="X612" s="23"/>
    </row>
    <row r="613" spans="1:24" s="1" customFormat="1" ht="32" customHeight="1" x14ac:dyDescent="0.3">
      <c r="A613" s="24" t="s">
        <v>570</v>
      </c>
      <c r="B613" s="24" t="s">
        <v>890</v>
      </c>
      <c r="C613" s="27" t="s">
        <v>891</v>
      </c>
      <c r="D613" s="59"/>
      <c r="E613" s="39" t="str">
        <f>HYPERLINK("https://www.google.ru/search?q=112376707&amp;newwindow=1&amp;tbm=isch","Еще фото")</f>
        <v>Еще фото</v>
      </c>
      <c r="F613" s="14"/>
      <c r="G613" s="24" t="s">
        <v>56</v>
      </c>
      <c r="H613" s="24" t="s">
        <v>27</v>
      </c>
      <c r="I613" s="24" t="s">
        <v>56</v>
      </c>
      <c r="J613" s="15" t="s">
        <v>28</v>
      </c>
      <c r="K613" s="16" t="s">
        <v>62</v>
      </c>
      <c r="L613" s="56"/>
      <c r="M613" s="15"/>
      <c r="N613" s="15" t="s">
        <v>37</v>
      </c>
      <c r="O613" s="15"/>
      <c r="P613" s="16" t="s">
        <v>42</v>
      </c>
      <c r="Q613" s="17">
        <v>9999</v>
      </c>
      <c r="R613" s="18">
        <v>47</v>
      </c>
      <c r="S613" s="19">
        <v>6094.3904999999995</v>
      </c>
      <c r="T613" s="20" t="s">
        <v>33</v>
      </c>
      <c r="U613" s="21" t="s">
        <v>614</v>
      </c>
      <c r="V613" s="25" t="s">
        <v>52</v>
      </c>
      <c r="W613" s="22">
        <v>1</v>
      </c>
      <c r="X613" s="23"/>
    </row>
    <row r="614" spans="1:24" s="1" customFormat="1" ht="17" customHeight="1" x14ac:dyDescent="0.3">
      <c r="A614" s="11" t="s">
        <v>570</v>
      </c>
      <c r="B614" s="11" t="s">
        <v>892</v>
      </c>
      <c r="C614" s="12" t="s">
        <v>893</v>
      </c>
      <c r="D614" s="57"/>
      <c r="E614" s="39" t="str">
        <f t="shared" ref="E614:E619" si="15">HYPERLINK("https://www.google.ru/search?q=112376708&amp;newwindow=1&amp;tbm=isch","Еще фото")</f>
        <v>Еще фото</v>
      </c>
      <c r="F614" s="14"/>
      <c r="G614" s="11" t="s">
        <v>56</v>
      </c>
      <c r="H614" s="11" t="s">
        <v>27</v>
      </c>
      <c r="I614" s="15" t="s">
        <v>56</v>
      </c>
      <c r="J614" s="15" t="s">
        <v>28</v>
      </c>
      <c r="K614" s="16" t="s">
        <v>62</v>
      </c>
      <c r="L614" s="55" t="s">
        <v>628</v>
      </c>
      <c r="M614" s="15"/>
      <c r="N614" s="15" t="s">
        <v>37</v>
      </c>
      <c r="O614" s="15"/>
      <c r="P614" s="16" t="s">
        <v>875</v>
      </c>
      <c r="Q614" s="17">
        <v>9999</v>
      </c>
      <c r="R614" s="18">
        <v>47</v>
      </c>
      <c r="S614" s="19">
        <v>6094.3904999999995</v>
      </c>
      <c r="T614" s="20" t="s">
        <v>33</v>
      </c>
      <c r="U614" s="21" t="s">
        <v>596</v>
      </c>
      <c r="V614" s="22">
        <v>40</v>
      </c>
      <c r="W614" s="22">
        <v>1</v>
      </c>
      <c r="X614" s="23"/>
    </row>
    <row r="615" spans="1:24" s="1" customFormat="1" ht="17" customHeight="1" x14ac:dyDescent="0.3">
      <c r="A615" s="24" t="s">
        <v>570</v>
      </c>
      <c r="B615" s="24" t="s">
        <v>892</v>
      </c>
      <c r="C615" s="12" t="s">
        <v>893</v>
      </c>
      <c r="D615" s="58"/>
      <c r="E615" s="39" t="str">
        <f t="shared" si="15"/>
        <v>Еще фото</v>
      </c>
      <c r="F615" s="14"/>
      <c r="G615" s="24" t="s">
        <v>56</v>
      </c>
      <c r="H615" s="24" t="s">
        <v>27</v>
      </c>
      <c r="I615" s="24" t="s">
        <v>56</v>
      </c>
      <c r="J615" s="15" t="s">
        <v>28</v>
      </c>
      <c r="K615" s="16" t="s">
        <v>62</v>
      </c>
      <c r="L615" s="60"/>
      <c r="M615" s="15"/>
      <c r="N615" s="15" t="s">
        <v>37</v>
      </c>
      <c r="O615" s="15"/>
      <c r="P615" s="16" t="s">
        <v>875</v>
      </c>
      <c r="Q615" s="17">
        <v>9999</v>
      </c>
      <c r="R615" s="18">
        <v>47</v>
      </c>
      <c r="S615" s="19">
        <v>6094.3904999999995</v>
      </c>
      <c r="T615" s="20" t="s">
        <v>33</v>
      </c>
      <c r="U615" s="21" t="s">
        <v>600</v>
      </c>
      <c r="V615" s="22">
        <v>42</v>
      </c>
      <c r="W615" s="22">
        <v>1</v>
      </c>
      <c r="X615" s="23"/>
    </row>
    <row r="616" spans="1:24" s="1" customFormat="1" ht="17" customHeight="1" x14ac:dyDescent="0.3">
      <c r="A616" s="24" t="s">
        <v>570</v>
      </c>
      <c r="B616" s="24" t="s">
        <v>892</v>
      </c>
      <c r="C616" s="12" t="s">
        <v>893</v>
      </c>
      <c r="D616" s="58"/>
      <c r="E616" s="39" t="str">
        <f t="shared" si="15"/>
        <v>Еще фото</v>
      </c>
      <c r="F616" s="14"/>
      <c r="G616" s="24" t="s">
        <v>56</v>
      </c>
      <c r="H616" s="24" t="s">
        <v>27</v>
      </c>
      <c r="I616" s="24" t="s">
        <v>56</v>
      </c>
      <c r="J616" s="15" t="s">
        <v>28</v>
      </c>
      <c r="K616" s="16" t="s">
        <v>62</v>
      </c>
      <c r="L616" s="60"/>
      <c r="M616" s="15"/>
      <c r="N616" s="15" t="s">
        <v>37</v>
      </c>
      <c r="O616" s="15"/>
      <c r="P616" s="16" t="s">
        <v>875</v>
      </c>
      <c r="Q616" s="17">
        <v>9999</v>
      </c>
      <c r="R616" s="18">
        <v>47</v>
      </c>
      <c r="S616" s="19">
        <v>6094.3904999999995</v>
      </c>
      <c r="T616" s="20" t="s">
        <v>33</v>
      </c>
      <c r="U616" s="21" t="s">
        <v>602</v>
      </c>
      <c r="V616" s="25" t="s">
        <v>71</v>
      </c>
      <c r="W616" s="22">
        <v>1</v>
      </c>
      <c r="X616" s="23"/>
    </row>
    <row r="617" spans="1:24" s="1" customFormat="1" ht="17" customHeight="1" x14ac:dyDescent="0.3">
      <c r="A617" s="24" t="s">
        <v>570</v>
      </c>
      <c r="B617" s="24" t="s">
        <v>892</v>
      </c>
      <c r="C617" s="12" t="s">
        <v>893</v>
      </c>
      <c r="D617" s="58"/>
      <c r="E617" s="39" t="str">
        <f t="shared" si="15"/>
        <v>Еще фото</v>
      </c>
      <c r="F617" s="14"/>
      <c r="G617" s="24" t="s">
        <v>56</v>
      </c>
      <c r="H617" s="24" t="s">
        <v>27</v>
      </c>
      <c r="I617" s="24" t="s">
        <v>56</v>
      </c>
      <c r="J617" s="15" t="s">
        <v>28</v>
      </c>
      <c r="K617" s="16" t="s">
        <v>62</v>
      </c>
      <c r="L617" s="60"/>
      <c r="M617" s="15"/>
      <c r="N617" s="15" t="s">
        <v>37</v>
      </c>
      <c r="O617" s="15"/>
      <c r="P617" s="16" t="s">
        <v>875</v>
      </c>
      <c r="Q617" s="17">
        <v>9999</v>
      </c>
      <c r="R617" s="18">
        <v>47</v>
      </c>
      <c r="S617" s="19">
        <v>6094.3904999999995</v>
      </c>
      <c r="T617" s="20" t="s">
        <v>33</v>
      </c>
      <c r="U617" s="21" t="s">
        <v>613</v>
      </c>
      <c r="V617" s="22">
        <v>44</v>
      </c>
      <c r="W617" s="22">
        <v>1</v>
      </c>
      <c r="X617" s="23"/>
    </row>
    <row r="618" spans="1:24" s="1" customFormat="1" ht="17" customHeight="1" x14ac:dyDescent="0.3">
      <c r="A618" s="24" t="s">
        <v>570</v>
      </c>
      <c r="B618" s="24" t="s">
        <v>892</v>
      </c>
      <c r="C618" s="12" t="s">
        <v>893</v>
      </c>
      <c r="D618" s="58"/>
      <c r="E618" s="39" t="str">
        <f t="shared" si="15"/>
        <v>Еще фото</v>
      </c>
      <c r="F618" s="14"/>
      <c r="G618" s="24" t="s">
        <v>56</v>
      </c>
      <c r="H618" s="24" t="s">
        <v>27</v>
      </c>
      <c r="I618" s="24" t="s">
        <v>56</v>
      </c>
      <c r="J618" s="15" t="s">
        <v>28</v>
      </c>
      <c r="K618" s="16" t="s">
        <v>62</v>
      </c>
      <c r="L618" s="60"/>
      <c r="M618" s="15"/>
      <c r="N618" s="15" t="s">
        <v>37</v>
      </c>
      <c r="O618" s="15"/>
      <c r="P618" s="16" t="s">
        <v>875</v>
      </c>
      <c r="Q618" s="17">
        <v>9999</v>
      </c>
      <c r="R618" s="18">
        <v>47</v>
      </c>
      <c r="S618" s="19">
        <v>6094.3904999999995</v>
      </c>
      <c r="T618" s="20" t="s">
        <v>33</v>
      </c>
      <c r="U618" s="21" t="s">
        <v>615</v>
      </c>
      <c r="V618" s="25" t="s">
        <v>52</v>
      </c>
      <c r="W618" s="22">
        <v>1</v>
      </c>
      <c r="X618" s="23"/>
    </row>
    <row r="619" spans="1:24" s="1" customFormat="1" ht="22.05" customHeight="1" x14ac:dyDescent="0.3">
      <c r="A619" s="24" t="s">
        <v>570</v>
      </c>
      <c r="B619" s="24" t="s">
        <v>892</v>
      </c>
      <c r="C619" s="12" t="s">
        <v>893</v>
      </c>
      <c r="D619" s="59"/>
      <c r="E619" s="39" t="str">
        <f t="shared" si="15"/>
        <v>Еще фото</v>
      </c>
      <c r="F619" s="14"/>
      <c r="G619" s="24" t="s">
        <v>56</v>
      </c>
      <c r="H619" s="24" t="s">
        <v>27</v>
      </c>
      <c r="I619" s="24" t="s">
        <v>56</v>
      </c>
      <c r="J619" s="15" t="s">
        <v>28</v>
      </c>
      <c r="K619" s="16" t="s">
        <v>62</v>
      </c>
      <c r="L619" s="56"/>
      <c r="M619" s="15"/>
      <c r="N619" s="15" t="s">
        <v>37</v>
      </c>
      <c r="O619" s="15"/>
      <c r="P619" s="16" t="s">
        <v>875</v>
      </c>
      <c r="Q619" s="17">
        <v>9999</v>
      </c>
      <c r="R619" s="18">
        <v>47</v>
      </c>
      <c r="S619" s="19">
        <v>6094.3904999999995</v>
      </c>
      <c r="T619" s="20" t="s">
        <v>33</v>
      </c>
      <c r="U619" s="21" t="s">
        <v>604</v>
      </c>
      <c r="V619" s="22">
        <v>46</v>
      </c>
      <c r="W619" s="22">
        <v>1</v>
      </c>
      <c r="X619" s="23"/>
    </row>
    <row r="620" spans="1:24" s="1" customFormat="1" ht="14" customHeight="1" x14ac:dyDescent="0.3">
      <c r="A620" s="11" t="s">
        <v>570</v>
      </c>
      <c r="B620" s="11" t="s">
        <v>894</v>
      </c>
      <c r="C620" s="12" t="s">
        <v>895</v>
      </c>
      <c r="D620" s="57"/>
      <c r="E620" s="39" t="str">
        <f t="shared" ref="E620:E626" si="16">HYPERLINK("https://www.google.ru/search?q=112376785&amp;newwindow=1&amp;tbm=isch","Еще фото")</f>
        <v>Еще фото</v>
      </c>
      <c r="F620" s="14"/>
      <c r="G620" s="11" t="s">
        <v>56</v>
      </c>
      <c r="H620" s="11" t="s">
        <v>27</v>
      </c>
      <c r="I620" s="15" t="s">
        <v>56</v>
      </c>
      <c r="J620" s="15" t="s">
        <v>28</v>
      </c>
      <c r="K620" s="16" t="s">
        <v>62</v>
      </c>
      <c r="L620" s="55" t="s">
        <v>896</v>
      </c>
      <c r="M620" s="15"/>
      <c r="N620" s="15" t="s">
        <v>37</v>
      </c>
      <c r="O620" s="15"/>
      <c r="P620" s="16" t="s">
        <v>897</v>
      </c>
      <c r="Q620" s="17">
        <v>12399</v>
      </c>
      <c r="R620" s="18">
        <v>47</v>
      </c>
      <c r="S620" s="19">
        <v>7557.1904999999997</v>
      </c>
      <c r="T620" s="20" t="s">
        <v>33</v>
      </c>
      <c r="U620" s="21" t="s">
        <v>592</v>
      </c>
      <c r="V620" s="22">
        <v>40</v>
      </c>
      <c r="W620" s="22">
        <v>1</v>
      </c>
      <c r="X620" s="23"/>
    </row>
    <row r="621" spans="1:24" s="1" customFormat="1" ht="14" customHeight="1" x14ac:dyDescent="0.3">
      <c r="A621" s="24" t="s">
        <v>570</v>
      </c>
      <c r="B621" s="24" t="s">
        <v>894</v>
      </c>
      <c r="C621" s="12" t="s">
        <v>895</v>
      </c>
      <c r="D621" s="58"/>
      <c r="E621" s="39" t="str">
        <f t="shared" si="16"/>
        <v>Еще фото</v>
      </c>
      <c r="F621" s="14"/>
      <c r="G621" s="24" t="s">
        <v>56</v>
      </c>
      <c r="H621" s="24" t="s">
        <v>27</v>
      </c>
      <c r="I621" s="24" t="s">
        <v>56</v>
      </c>
      <c r="J621" s="15" t="s">
        <v>28</v>
      </c>
      <c r="K621" s="16" t="s">
        <v>62</v>
      </c>
      <c r="L621" s="60"/>
      <c r="M621" s="15"/>
      <c r="N621" s="15" t="s">
        <v>37</v>
      </c>
      <c r="O621" s="15"/>
      <c r="P621" s="16" t="s">
        <v>897</v>
      </c>
      <c r="Q621" s="17">
        <v>12399</v>
      </c>
      <c r="R621" s="18">
        <v>47</v>
      </c>
      <c r="S621" s="19">
        <v>7557.1904999999997</v>
      </c>
      <c r="T621" s="20" t="s">
        <v>33</v>
      </c>
      <c r="U621" s="21" t="s">
        <v>583</v>
      </c>
      <c r="V621" s="22">
        <v>42</v>
      </c>
      <c r="W621" s="22">
        <v>1</v>
      </c>
      <c r="X621" s="23"/>
    </row>
    <row r="622" spans="1:24" s="1" customFormat="1" ht="14" customHeight="1" x14ac:dyDescent="0.3">
      <c r="A622" s="24" t="s">
        <v>570</v>
      </c>
      <c r="B622" s="24" t="s">
        <v>894</v>
      </c>
      <c r="C622" s="12" t="s">
        <v>895</v>
      </c>
      <c r="D622" s="58"/>
      <c r="E622" s="39" t="str">
        <f t="shared" si="16"/>
        <v>Еще фото</v>
      </c>
      <c r="F622" s="14"/>
      <c r="G622" s="24" t="s">
        <v>56</v>
      </c>
      <c r="H622" s="24" t="s">
        <v>27</v>
      </c>
      <c r="I622" s="24" t="s">
        <v>56</v>
      </c>
      <c r="J622" s="15" t="s">
        <v>28</v>
      </c>
      <c r="K622" s="16" t="s">
        <v>62</v>
      </c>
      <c r="L622" s="60"/>
      <c r="M622" s="15"/>
      <c r="N622" s="15" t="s">
        <v>37</v>
      </c>
      <c r="O622" s="15"/>
      <c r="P622" s="16" t="s">
        <v>897</v>
      </c>
      <c r="Q622" s="17">
        <v>12399</v>
      </c>
      <c r="R622" s="18">
        <v>47</v>
      </c>
      <c r="S622" s="19">
        <v>7557.1904999999997</v>
      </c>
      <c r="T622" s="20" t="s">
        <v>33</v>
      </c>
      <c r="U622" s="21" t="s">
        <v>584</v>
      </c>
      <c r="V622" s="25" t="s">
        <v>71</v>
      </c>
      <c r="W622" s="22">
        <v>1</v>
      </c>
      <c r="X622" s="23"/>
    </row>
    <row r="623" spans="1:24" s="1" customFormat="1" ht="14" customHeight="1" x14ac:dyDescent="0.3">
      <c r="A623" s="24" t="s">
        <v>570</v>
      </c>
      <c r="B623" s="24" t="s">
        <v>894</v>
      </c>
      <c r="C623" s="12" t="s">
        <v>895</v>
      </c>
      <c r="D623" s="58"/>
      <c r="E623" s="39" t="str">
        <f t="shared" si="16"/>
        <v>Еще фото</v>
      </c>
      <c r="F623" s="14"/>
      <c r="G623" s="24" t="s">
        <v>56</v>
      </c>
      <c r="H623" s="24" t="s">
        <v>27</v>
      </c>
      <c r="I623" s="24" t="s">
        <v>56</v>
      </c>
      <c r="J623" s="15" t="s">
        <v>28</v>
      </c>
      <c r="K623" s="16" t="s">
        <v>62</v>
      </c>
      <c r="L623" s="60"/>
      <c r="M623" s="15"/>
      <c r="N623" s="15" t="s">
        <v>37</v>
      </c>
      <c r="O623" s="15"/>
      <c r="P623" s="16" t="s">
        <v>897</v>
      </c>
      <c r="Q623" s="17">
        <v>12399</v>
      </c>
      <c r="R623" s="18">
        <v>47</v>
      </c>
      <c r="S623" s="19">
        <v>7557.1904999999997</v>
      </c>
      <c r="T623" s="20" t="s">
        <v>33</v>
      </c>
      <c r="U623" s="21" t="s">
        <v>586</v>
      </c>
      <c r="V623" s="22">
        <v>44</v>
      </c>
      <c r="W623" s="22">
        <v>1</v>
      </c>
      <c r="X623" s="23"/>
    </row>
    <row r="624" spans="1:24" s="1" customFormat="1" ht="14" customHeight="1" x14ac:dyDescent="0.3">
      <c r="A624" s="24" t="s">
        <v>570</v>
      </c>
      <c r="B624" s="24" t="s">
        <v>894</v>
      </c>
      <c r="C624" s="12" t="s">
        <v>895</v>
      </c>
      <c r="D624" s="58"/>
      <c r="E624" s="39" t="str">
        <f t="shared" si="16"/>
        <v>Еще фото</v>
      </c>
      <c r="F624" s="14"/>
      <c r="G624" s="24" t="s">
        <v>56</v>
      </c>
      <c r="H624" s="24" t="s">
        <v>27</v>
      </c>
      <c r="I624" s="24" t="s">
        <v>56</v>
      </c>
      <c r="J624" s="15" t="s">
        <v>28</v>
      </c>
      <c r="K624" s="16" t="s">
        <v>62</v>
      </c>
      <c r="L624" s="60"/>
      <c r="M624" s="15"/>
      <c r="N624" s="15" t="s">
        <v>37</v>
      </c>
      <c r="O624" s="15"/>
      <c r="P624" s="16" t="s">
        <v>897</v>
      </c>
      <c r="Q624" s="17">
        <v>12399</v>
      </c>
      <c r="R624" s="18">
        <v>47</v>
      </c>
      <c r="S624" s="19">
        <v>7557.1904999999997</v>
      </c>
      <c r="T624" s="20" t="s">
        <v>33</v>
      </c>
      <c r="U624" s="21" t="s">
        <v>614</v>
      </c>
      <c r="V624" s="25" t="s">
        <v>52</v>
      </c>
      <c r="W624" s="22">
        <v>1</v>
      </c>
      <c r="X624" s="23"/>
    </row>
    <row r="625" spans="1:24" s="1" customFormat="1" ht="14" customHeight="1" x14ac:dyDescent="0.3">
      <c r="A625" s="24" t="s">
        <v>570</v>
      </c>
      <c r="B625" s="24" t="s">
        <v>894</v>
      </c>
      <c r="C625" s="12" t="s">
        <v>895</v>
      </c>
      <c r="D625" s="58"/>
      <c r="E625" s="39" t="str">
        <f t="shared" si="16"/>
        <v>Еще фото</v>
      </c>
      <c r="F625" s="14"/>
      <c r="G625" s="24" t="s">
        <v>56</v>
      </c>
      <c r="H625" s="24" t="s">
        <v>27</v>
      </c>
      <c r="I625" s="24" t="s">
        <v>56</v>
      </c>
      <c r="J625" s="15" t="s">
        <v>28</v>
      </c>
      <c r="K625" s="16" t="s">
        <v>62</v>
      </c>
      <c r="L625" s="60"/>
      <c r="M625" s="15"/>
      <c r="N625" s="15" t="s">
        <v>37</v>
      </c>
      <c r="O625" s="15"/>
      <c r="P625" s="16" t="s">
        <v>897</v>
      </c>
      <c r="Q625" s="17">
        <v>12399</v>
      </c>
      <c r="R625" s="18">
        <v>47</v>
      </c>
      <c r="S625" s="19">
        <v>7557.1904999999997</v>
      </c>
      <c r="T625" s="20" t="s">
        <v>33</v>
      </c>
      <c r="U625" s="21" t="s">
        <v>796</v>
      </c>
      <c r="V625" s="25" t="s">
        <v>52</v>
      </c>
      <c r="W625" s="22">
        <v>1</v>
      </c>
      <c r="X625" s="23"/>
    </row>
    <row r="626" spans="1:24" s="1" customFormat="1" ht="17" customHeight="1" x14ac:dyDescent="0.3">
      <c r="A626" s="24" t="s">
        <v>570</v>
      </c>
      <c r="B626" s="24" t="s">
        <v>894</v>
      </c>
      <c r="C626" s="12" t="s">
        <v>895</v>
      </c>
      <c r="D626" s="59"/>
      <c r="E626" s="39" t="str">
        <f t="shared" si="16"/>
        <v>Еще фото</v>
      </c>
      <c r="F626" s="14"/>
      <c r="G626" s="24" t="s">
        <v>56</v>
      </c>
      <c r="H626" s="24" t="s">
        <v>27</v>
      </c>
      <c r="I626" s="24" t="s">
        <v>56</v>
      </c>
      <c r="J626" s="15" t="s">
        <v>28</v>
      </c>
      <c r="K626" s="16" t="s">
        <v>62</v>
      </c>
      <c r="L626" s="56"/>
      <c r="M626" s="15"/>
      <c r="N626" s="15" t="s">
        <v>37</v>
      </c>
      <c r="O626" s="15"/>
      <c r="P626" s="16" t="s">
        <v>897</v>
      </c>
      <c r="Q626" s="17">
        <v>12399</v>
      </c>
      <c r="R626" s="18">
        <v>47</v>
      </c>
      <c r="S626" s="19">
        <v>7557.1904999999997</v>
      </c>
      <c r="T626" s="20" t="s">
        <v>33</v>
      </c>
      <c r="U626" s="21" t="s">
        <v>635</v>
      </c>
      <c r="V626" s="22">
        <v>46</v>
      </c>
      <c r="W626" s="22">
        <v>1</v>
      </c>
      <c r="X626" s="23"/>
    </row>
    <row r="627" spans="1:24" s="1" customFormat="1" ht="26" customHeight="1" x14ac:dyDescent="0.3">
      <c r="A627" s="11" t="s">
        <v>570</v>
      </c>
      <c r="B627" s="11" t="s">
        <v>898</v>
      </c>
      <c r="C627" s="12" t="s">
        <v>899</v>
      </c>
      <c r="D627" s="57"/>
      <c r="E627" s="39" t="str">
        <f>HYPERLINK("https://www.google.ru/search?q=112376792&amp;newwindow=1&amp;tbm=isch","Еще фото")</f>
        <v>Еще фото</v>
      </c>
      <c r="F627" s="14"/>
      <c r="G627" s="11" t="s">
        <v>56</v>
      </c>
      <c r="H627" s="11" t="s">
        <v>27</v>
      </c>
      <c r="I627" s="15" t="s">
        <v>56</v>
      </c>
      <c r="J627" s="15" t="s">
        <v>28</v>
      </c>
      <c r="K627" s="16" t="s">
        <v>62</v>
      </c>
      <c r="L627" s="55" t="s">
        <v>619</v>
      </c>
      <c r="M627" s="15"/>
      <c r="N627" s="15" t="s">
        <v>37</v>
      </c>
      <c r="O627" s="15"/>
      <c r="P627" s="16" t="s">
        <v>77</v>
      </c>
      <c r="Q627" s="17">
        <v>11299</v>
      </c>
      <c r="R627" s="18">
        <v>47</v>
      </c>
      <c r="S627" s="19">
        <v>6886.7404999999999</v>
      </c>
      <c r="T627" s="20" t="s">
        <v>33</v>
      </c>
      <c r="U627" s="21" t="s">
        <v>592</v>
      </c>
      <c r="V627" s="22">
        <v>40</v>
      </c>
      <c r="W627" s="22">
        <v>1</v>
      </c>
      <c r="X627" s="23"/>
    </row>
    <row r="628" spans="1:24" s="1" customFormat="1" ht="26" customHeight="1" x14ac:dyDescent="0.3">
      <c r="A628" s="24" t="s">
        <v>570</v>
      </c>
      <c r="B628" s="24" t="s">
        <v>898</v>
      </c>
      <c r="C628" s="12" t="s">
        <v>899</v>
      </c>
      <c r="D628" s="58"/>
      <c r="E628" s="39" t="str">
        <f>HYPERLINK("https://www.google.ru/search?q=112376792&amp;newwindow=1&amp;tbm=isch","Еще фото")</f>
        <v>Еще фото</v>
      </c>
      <c r="F628" s="14"/>
      <c r="G628" s="24" t="s">
        <v>56</v>
      </c>
      <c r="H628" s="24" t="s">
        <v>27</v>
      </c>
      <c r="I628" s="24" t="s">
        <v>56</v>
      </c>
      <c r="J628" s="15" t="s">
        <v>28</v>
      </c>
      <c r="K628" s="16" t="s">
        <v>62</v>
      </c>
      <c r="L628" s="60"/>
      <c r="M628" s="15"/>
      <c r="N628" s="15" t="s">
        <v>37</v>
      </c>
      <c r="O628" s="15"/>
      <c r="P628" s="16" t="s">
        <v>77</v>
      </c>
      <c r="Q628" s="17">
        <v>11299</v>
      </c>
      <c r="R628" s="18">
        <v>47</v>
      </c>
      <c r="S628" s="19">
        <v>6886.7404999999999</v>
      </c>
      <c r="T628" s="20" t="s">
        <v>33</v>
      </c>
      <c r="U628" s="21" t="s">
        <v>583</v>
      </c>
      <c r="V628" s="22">
        <v>42</v>
      </c>
      <c r="W628" s="22">
        <v>1</v>
      </c>
      <c r="X628" s="23"/>
    </row>
    <row r="629" spans="1:24" s="1" customFormat="1" ht="26" customHeight="1" x14ac:dyDescent="0.3">
      <c r="A629" s="24" t="s">
        <v>570</v>
      </c>
      <c r="B629" s="24" t="s">
        <v>898</v>
      </c>
      <c r="C629" s="12" t="s">
        <v>899</v>
      </c>
      <c r="D629" s="58"/>
      <c r="E629" s="39" t="str">
        <f>HYPERLINK("https://www.google.ru/search?q=112376792&amp;newwindow=1&amp;tbm=isch","Еще фото")</f>
        <v>Еще фото</v>
      </c>
      <c r="F629" s="14"/>
      <c r="G629" s="24" t="s">
        <v>56</v>
      </c>
      <c r="H629" s="24" t="s">
        <v>27</v>
      </c>
      <c r="I629" s="24" t="s">
        <v>56</v>
      </c>
      <c r="J629" s="15" t="s">
        <v>28</v>
      </c>
      <c r="K629" s="16" t="s">
        <v>62</v>
      </c>
      <c r="L629" s="60"/>
      <c r="M629" s="15"/>
      <c r="N629" s="15" t="s">
        <v>37</v>
      </c>
      <c r="O629" s="15"/>
      <c r="P629" s="16" t="s">
        <v>77</v>
      </c>
      <c r="Q629" s="17">
        <v>11299</v>
      </c>
      <c r="R629" s="18">
        <v>47</v>
      </c>
      <c r="S629" s="19">
        <v>6886.7404999999999</v>
      </c>
      <c r="T629" s="20" t="s">
        <v>33</v>
      </c>
      <c r="U629" s="21" t="s">
        <v>584</v>
      </c>
      <c r="V629" s="25" t="s">
        <v>71</v>
      </c>
      <c r="W629" s="22">
        <v>1</v>
      </c>
      <c r="X629" s="23"/>
    </row>
    <row r="630" spans="1:24" s="1" customFormat="1" ht="26" customHeight="1" x14ac:dyDescent="0.3">
      <c r="A630" s="24" t="s">
        <v>570</v>
      </c>
      <c r="B630" s="24" t="s">
        <v>898</v>
      </c>
      <c r="C630" s="12" t="s">
        <v>899</v>
      </c>
      <c r="D630" s="59"/>
      <c r="E630" s="39" t="str">
        <f>HYPERLINK("https://www.google.ru/search?q=112376792&amp;newwindow=1&amp;tbm=isch","Еще фото")</f>
        <v>Еще фото</v>
      </c>
      <c r="F630" s="14"/>
      <c r="G630" s="24" t="s">
        <v>56</v>
      </c>
      <c r="H630" s="24" t="s">
        <v>27</v>
      </c>
      <c r="I630" s="24" t="s">
        <v>56</v>
      </c>
      <c r="J630" s="15" t="s">
        <v>28</v>
      </c>
      <c r="K630" s="16" t="s">
        <v>62</v>
      </c>
      <c r="L630" s="56"/>
      <c r="M630" s="15"/>
      <c r="N630" s="15" t="s">
        <v>37</v>
      </c>
      <c r="O630" s="15"/>
      <c r="P630" s="16" t="s">
        <v>77</v>
      </c>
      <c r="Q630" s="17">
        <v>11299</v>
      </c>
      <c r="R630" s="18">
        <v>47</v>
      </c>
      <c r="S630" s="19">
        <v>6886.7404999999999</v>
      </c>
      <c r="T630" s="20" t="s">
        <v>33</v>
      </c>
      <c r="U630" s="21" t="s">
        <v>615</v>
      </c>
      <c r="V630" s="25" t="s">
        <v>52</v>
      </c>
      <c r="W630" s="22">
        <v>1</v>
      </c>
      <c r="X630" s="23"/>
    </row>
    <row r="631" spans="1:24" s="1" customFormat="1" ht="26" customHeight="1" x14ac:dyDescent="0.3">
      <c r="A631" s="11" t="s">
        <v>570</v>
      </c>
      <c r="B631" s="11" t="s">
        <v>900</v>
      </c>
      <c r="C631" s="12" t="s">
        <v>901</v>
      </c>
      <c r="D631" s="57"/>
      <c r="E631" s="39" t="str">
        <f>HYPERLINK("https://www.google.ru/search?q=L626GWC36&amp;newwindow=1&amp;tbm=isch","Еще фото")</f>
        <v>Еще фото</v>
      </c>
      <c r="F631" s="14"/>
      <c r="G631" s="11" t="s">
        <v>56</v>
      </c>
      <c r="H631" s="11" t="s">
        <v>27</v>
      </c>
      <c r="I631" s="15" t="s">
        <v>56</v>
      </c>
      <c r="J631" s="15" t="s">
        <v>28</v>
      </c>
      <c r="K631" s="16" t="s">
        <v>62</v>
      </c>
      <c r="L631" s="55" t="s">
        <v>902</v>
      </c>
      <c r="M631" s="15"/>
      <c r="N631" s="15" t="s">
        <v>76</v>
      </c>
      <c r="O631" s="15"/>
      <c r="P631" s="16" t="s">
        <v>77</v>
      </c>
      <c r="Q631" s="17">
        <v>7699</v>
      </c>
      <c r="R631" s="18">
        <v>47</v>
      </c>
      <c r="S631" s="19">
        <v>4692.5404999999992</v>
      </c>
      <c r="T631" s="20" t="s">
        <v>33</v>
      </c>
      <c r="U631" s="21" t="s">
        <v>586</v>
      </c>
      <c r="V631" s="22">
        <v>44</v>
      </c>
      <c r="W631" s="22">
        <v>1</v>
      </c>
      <c r="X631" s="23"/>
    </row>
    <row r="632" spans="1:24" s="1" customFormat="1" ht="26" customHeight="1" x14ac:dyDescent="0.3">
      <c r="A632" s="24" t="s">
        <v>570</v>
      </c>
      <c r="B632" s="24" t="s">
        <v>900</v>
      </c>
      <c r="C632" s="12" t="s">
        <v>901</v>
      </c>
      <c r="D632" s="58"/>
      <c r="E632" s="39" t="str">
        <f>HYPERLINK("https://www.google.ru/search?q=L626GWC36&amp;newwindow=1&amp;tbm=isch","Еще фото")</f>
        <v>Еще фото</v>
      </c>
      <c r="F632" s="14"/>
      <c r="G632" s="24" t="s">
        <v>56</v>
      </c>
      <c r="H632" s="24" t="s">
        <v>27</v>
      </c>
      <c r="I632" s="24" t="s">
        <v>56</v>
      </c>
      <c r="J632" s="15" t="s">
        <v>28</v>
      </c>
      <c r="K632" s="16" t="s">
        <v>62</v>
      </c>
      <c r="L632" s="60"/>
      <c r="M632" s="15"/>
      <c r="N632" s="15" t="s">
        <v>76</v>
      </c>
      <c r="O632" s="15"/>
      <c r="P632" s="16" t="s">
        <v>77</v>
      </c>
      <c r="Q632" s="17">
        <v>7699</v>
      </c>
      <c r="R632" s="18">
        <v>47</v>
      </c>
      <c r="S632" s="19">
        <v>4692.5404999999992</v>
      </c>
      <c r="T632" s="20" t="s">
        <v>33</v>
      </c>
      <c r="U632" s="21" t="s">
        <v>613</v>
      </c>
      <c r="V632" s="22">
        <v>44</v>
      </c>
      <c r="W632" s="22">
        <v>1</v>
      </c>
      <c r="X632" s="23"/>
    </row>
    <row r="633" spans="1:24" s="1" customFormat="1" ht="26" customHeight="1" x14ac:dyDescent="0.3">
      <c r="A633" s="24" t="s">
        <v>570</v>
      </c>
      <c r="B633" s="24" t="s">
        <v>900</v>
      </c>
      <c r="C633" s="12" t="s">
        <v>901</v>
      </c>
      <c r="D633" s="58"/>
      <c r="E633" s="39" t="str">
        <f>HYPERLINK("https://www.google.ru/search?q=L626GWC36&amp;newwindow=1&amp;tbm=isch","Еще фото")</f>
        <v>Еще фото</v>
      </c>
      <c r="F633" s="14"/>
      <c r="G633" s="24" t="s">
        <v>56</v>
      </c>
      <c r="H633" s="24" t="s">
        <v>27</v>
      </c>
      <c r="I633" s="24" t="s">
        <v>56</v>
      </c>
      <c r="J633" s="15" t="s">
        <v>28</v>
      </c>
      <c r="K633" s="16" t="s">
        <v>62</v>
      </c>
      <c r="L633" s="60"/>
      <c r="M633" s="15"/>
      <c r="N633" s="15" t="s">
        <v>76</v>
      </c>
      <c r="O633" s="15"/>
      <c r="P633" s="16" t="s">
        <v>77</v>
      </c>
      <c r="Q633" s="17">
        <v>7699</v>
      </c>
      <c r="R633" s="18">
        <v>47</v>
      </c>
      <c r="S633" s="19">
        <v>4692.5404999999992</v>
      </c>
      <c r="T633" s="20" t="s">
        <v>33</v>
      </c>
      <c r="U633" s="21" t="s">
        <v>614</v>
      </c>
      <c r="V633" s="25" t="s">
        <v>52</v>
      </c>
      <c r="W633" s="22">
        <v>1</v>
      </c>
      <c r="X633" s="23"/>
    </row>
    <row r="634" spans="1:24" s="1" customFormat="1" ht="26" customHeight="1" x14ac:dyDescent="0.3">
      <c r="A634" s="24" t="s">
        <v>570</v>
      </c>
      <c r="B634" s="24" t="s">
        <v>900</v>
      </c>
      <c r="C634" s="12" t="s">
        <v>901</v>
      </c>
      <c r="D634" s="59"/>
      <c r="E634" s="39" t="str">
        <f>HYPERLINK("https://www.google.ru/search?q=L626GWC36&amp;newwindow=1&amp;tbm=isch","Еще фото")</f>
        <v>Еще фото</v>
      </c>
      <c r="F634" s="14"/>
      <c r="G634" s="24" t="s">
        <v>56</v>
      </c>
      <c r="H634" s="24" t="s">
        <v>27</v>
      </c>
      <c r="I634" s="24" t="s">
        <v>56</v>
      </c>
      <c r="J634" s="15" t="s">
        <v>28</v>
      </c>
      <c r="K634" s="16" t="s">
        <v>62</v>
      </c>
      <c r="L634" s="56"/>
      <c r="M634" s="15"/>
      <c r="N634" s="15" t="s">
        <v>76</v>
      </c>
      <c r="O634" s="15"/>
      <c r="P634" s="16" t="s">
        <v>77</v>
      </c>
      <c r="Q634" s="17">
        <v>7699</v>
      </c>
      <c r="R634" s="18">
        <v>47</v>
      </c>
      <c r="S634" s="19">
        <v>4692.5404999999992</v>
      </c>
      <c r="T634" s="20" t="s">
        <v>33</v>
      </c>
      <c r="U634" s="21" t="s">
        <v>625</v>
      </c>
      <c r="V634" s="25" t="s">
        <v>130</v>
      </c>
      <c r="W634" s="22">
        <v>1</v>
      </c>
      <c r="X634" s="23"/>
    </row>
    <row r="635" spans="1:24" s="1" customFormat="1" ht="108" customHeight="1" x14ac:dyDescent="0.3">
      <c r="A635" s="11" t="s">
        <v>570</v>
      </c>
      <c r="B635" s="11" t="s">
        <v>903</v>
      </c>
      <c r="C635" s="12" t="s">
        <v>904</v>
      </c>
      <c r="D635" s="13"/>
      <c r="E635" s="39" t="str">
        <f>HYPERLINK("https://www.google.ru/search?q=112328875&amp;newwindow=1&amp;tbm=isch","Еще фото")</f>
        <v>Еще фото</v>
      </c>
      <c r="F635" s="14" t="s">
        <v>102</v>
      </c>
      <c r="G635" s="11" t="s">
        <v>265</v>
      </c>
      <c r="H635" s="11" t="s">
        <v>266</v>
      </c>
      <c r="I635" s="15" t="s">
        <v>267</v>
      </c>
      <c r="J635" s="15" t="s">
        <v>28</v>
      </c>
      <c r="K635" s="16" t="s">
        <v>29</v>
      </c>
      <c r="L635" s="15" t="s">
        <v>905</v>
      </c>
      <c r="M635" s="15"/>
      <c r="N635" s="15" t="s">
        <v>112</v>
      </c>
      <c r="O635" s="15"/>
      <c r="P635" s="16" t="s">
        <v>50</v>
      </c>
      <c r="Q635" s="17">
        <v>2999</v>
      </c>
      <c r="R635" s="18">
        <v>47</v>
      </c>
      <c r="S635" s="19">
        <v>1827.8905</v>
      </c>
      <c r="T635" s="20" t="s">
        <v>270</v>
      </c>
      <c r="U635" s="21" t="s">
        <v>271</v>
      </c>
      <c r="V635" s="25" t="s">
        <v>272</v>
      </c>
      <c r="W635" s="22">
        <v>2</v>
      </c>
      <c r="X635" s="23"/>
    </row>
    <row r="636" spans="1:24" s="1" customFormat="1" ht="108" customHeight="1" x14ac:dyDescent="0.3">
      <c r="A636" s="11" t="s">
        <v>570</v>
      </c>
      <c r="B636" s="11" t="s">
        <v>906</v>
      </c>
      <c r="C636" s="12" t="s">
        <v>907</v>
      </c>
      <c r="D636" s="13"/>
      <c r="E636" s="39" t="str">
        <f>HYPERLINK("https://www.google.ru/search?q=112372710&amp;newwindow=1&amp;tbm=isch","Еще фото")</f>
        <v>Еще фото</v>
      </c>
      <c r="F636" s="14"/>
      <c r="G636" s="11" t="s">
        <v>265</v>
      </c>
      <c r="H636" s="11" t="s">
        <v>266</v>
      </c>
      <c r="I636" s="15" t="s">
        <v>267</v>
      </c>
      <c r="J636" s="15" t="s">
        <v>28</v>
      </c>
      <c r="K636" s="16" t="s">
        <v>29</v>
      </c>
      <c r="L636" s="15" t="s">
        <v>908</v>
      </c>
      <c r="M636" s="15"/>
      <c r="N636" s="15" t="s">
        <v>37</v>
      </c>
      <c r="O636" s="15"/>
      <c r="P636" s="16" t="s">
        <v>50</v>
      </c>
      <c r="Q636" s="17">
        <v>3399</v>
      </c>
      <c r="R636" s="18">
        <v>47</v>
      </c>
      <c r="S636" s="19">
        <v>2071.6904999999997</v>
      </c>
      <c r="T636" s="20" t="s">
        <v>270</v>
      </c>
      <c r="U636" s="21" t="s">
        <v>271</v>
      </c>
      <c r="V636" s="25" t="s">
        <v>272</v>
      </c>
      <c r="W636" s="22">
        <v>4</v>
      </c>
      <c r="X636" s="23"/>
    </row>
    <row r="637" spans="1:24" s="1" customFormat="1" ht="108" customHeight="1" x14ac:dyDescent="0.3">
      <c r="A637" s="11" t="s">
        <v>570</v>
      </c>
      <c r="B637" s="11" t="s">
        <v>909</v>
      </c>
      <c r="C637" s="12" t="s">
        <v>910</v>
      </c>
      <c r="D637" s="13"/>
      <c r="E637" s="39" t="str">
        <f>HYPERLINK("https://www.google.ru/search?q=112377728&amp;newwindow=1&amp;tbm=isch","Еще фото")</f>
        <v>Еще фото</v>
      </c>
      <c r="F637" s="14"/>
      <c r="G637" s="11" t="s">
        <v>265</v>
      </c>
      <c r="H637" s="11" t="s">
        <v>266</v>
      </c>
      <c r="I637" s="15" t="s">
        <v>267</v>
      </c>
      <c r="J637" s="15" t="s">
        <v>28</v>
      </c>
      <c r="K637" s="16" t="s">
        <v>29</v>
      </c>
      <c r="L637" s="15" t="s">
        <v>911</v>
      </c>
      <c r="M637" s="15"/>
      <c r="N637" s="15" t="s">
        <v>31</v>
      </c>
      <c r="O637" s="15"/>
      <c r="P637" s="16" t="s">
        <v>50</v>
      </c>
      <c r="Q637" s="17">
        <v>3999</v>
      </c>
      <c r="R637" s="18">
        <v>47</v>
      </c>
      <c r="S637" s="19">
        <v>2437.3904999999995</v>
      </c>
      <c r="T637" s="20" t="s">
        <v>270</v>
      </c>
      <c r="U637" s="21" t="s">
        <v>271</v>
      </c>
      <c r="V637" s="25" t="s">
        <v>272</v>
      </c>
      <c r="W637" s="22">
        <v>3</v>
      </c>
      <c r="X637" s="23"/>
    </row>
    <row r="638" spans="1:24" s="1" customFormat="1" ht="108" customHeight="1" x14ac:dyDescent="0.3">
      <c r="A638" s="11" t="s">
        <v>570</v>
      </c>
      <c r="B638" s="11" t="s">
        <v>912</v>
      </c>
      <c r="C638" s="12" t="s">
        <v>913</v>
      </c>
      <c r="D638" s="13"/>
      <c r="E638" s="39" t="str">
        <f>HYPERLINK("https://www.google.ru/search?q=112377732&amp;newwindow=1&amp;tbm=isch","Еще фото")</f>
        <v>Еще фото</v>
      </c>
      <c r="F638" s="14"/>
      <c r="G638" s="11" t="s">
        <v>265</v>
      </c>
      <c r="H638" s="11" t="s">
        <v>266</v>
      </c>
      <c r="I638" s="15" t="s">
        <v>267</v>
      </c>
      <c r="J638" s="15" t="s">
        <v>28</v>
      </c>
      <c r="K638" s="16" t="s">
        <v>29</v>
      </c>
      <c r="L638" s="15" t="s">
        <v>905</v>
      </c>
      <c r="M638" s="15"/>
      <c r="N638" s="15" t="s">
        <v>31</v>
      </c>
      <c r="O638" s="15"/>
      <c r="P638" s="16" t="s">
        <v>50</v>
      </c>
      <c r="Q638" s="17">
        <v>2999</v>
      </c>
      <c r="R638" s="18">
        <v>47</v>
      </c>
      <c r="S638" s="19">
        <v>1827.8905</v>
      </c>
      <c r="T638" s="20" t="s">
        <v>270</v>
      </c>
      <c r="U638" s="21" t="s">
        <v>271</v>
      </c>
      <c r="V638" s="25" t="s">
        <v>272</v>
      </c>
      <c r="W638" s="22">
        <v>28</v>
      </c>
      <c r="X638" s="23"/>
    </row>
    <row r="639" spans="1:24" s="1" customFormat="1" ht="108" customHeight="1" x14ac:dyDescent="0.3">
      <c r="A639" s="11" t="s">
        <v>570</v>
      </c>
      <c r="B639" s="11" t="s">
        <v>914</v>
      </c>
      <c r="C639" s="12" t="s">
        <v>915</v>
      </c>
      <c r="D639" s="13"/>
      <c r="E639" s="39" t="str">
        <f>HYPERLINK("https://www.google.ru/search?q=112377733&amp;newwindow=1&amp;tbm=isch","Еще фото")</f>
        <v>Еще фото</v>
      </c>
      <c r="F639" s="14"/>
      <c r="G639" s="11" t="s">
        <v>265</v>
      </c>
      <c r="H639" s="11" t="s">
        <v>266</v>
      </c>
      <c r="I639" s="15" t="s">
        <v>267</v>
      </c>
      <c r="J639" s="15" t="s">
        <v>28</v>
      </c>
      <c r="K639" s="16" t="s">
        <v>29</v>
      </c>
      <c r="L639" s="15" t="s">
        <v>905</v>
      </c>
      <c r="M639" s="15"/>
      <c r="N639" s="15" t="s">
        <v>281</v>
      </c>
      <c r="O639" s="15"/>
      <c r="P639" s="16" t="s">
        <v>50</v>
      </c>
      <c r="Q639" s="17">
        <v>2999</v>
      </c>
      <c r="R639" s="18">
        <v>47</v>
      </c>
      <c r="S639" s="19">
        <v>1827.8905</v>
      </c>
      <c r="T639" s="20" t="s">
        <v>270</v>
      </c>
      <c r="U639" s="21" t="s">
        <v>271</v>
      </c>
      <c r="V639" s="25" t="s">
        <v>272</v>
      </c>
      <c r="W639" s="22">
        <v>1</v>
      </c>
      <c r="X639" s="23"/>
    </row>
    <row r="640" spans="1:24" s="1" customFormat="1" ht="52.05" customHeight="1" x14ac:dyDescent="0.3">
      <c r="A640" s="11" t="s">
        <v>570</v>
      </c>
      <c r="B640" s="11" t="s">
        <v>916</v>
      </c>
      <c r="C640" s="12" t="s">
        <v>917</v>
      </c>
      <c r="D640" s="53"/>
      <c r="E640" s="39" t="str">
        <f>HYPERLINK("https://www.google.ru/search?q=112376913&amp;newwindow=1&amp;tbm=isch","Еще фото")</f>
        <v>Еще фото</v>
      </c>
      <c r="F640" s="14"/>
      <c r="G640" s="11" t="s">
        <v>918</v>
      </c>
      <c r="H640" s="11" t="s">
        <v>27</v>
      </c>
      <c r="I640" s="15" t="s">
        <v>919</v>
      </c>
      <c r="J640" s="15" t="s">
        <v>28</v>
      </c>
      <c r="K640" s="16" t="s">
        <v>29</v>
      </c>
      <c r="L640" s="55" t="s">
        <v>920</v>
      </c>
      <c r="M640" s="15"/>
      <c r="N640" s="15" t="s">
        <v>76</v>
      </c>
      <c r="O640" s="15"/>
      <c r="P640" s="16" t="s">
        <v>50</v>
      </c>
      <c r="Q640" s="17">
        <v>14599</v>
      </c>
      <c r="R640" s="18">
        <v>47</v>
      </c>
      <c r="S640" s="19">
        <v>8898.0905000000002</v>
      </c>
      <c r="T640" s="20" t="s">
        <v>283</v>
      </c>
      <c r="U640" s="21" t="s">
        <v>287</v>
      </c>
      <c r="V640" s="22">
        <v>50</v>
      </c>
      <c r="W640" s="22">
        <v>1</v>
      </c>
      <c r="X640" s="23"/>
    </row>
    <row r="641" spans="1:24" s="1" customFormat="1" ht="61.05" customHeight="1" x14ac:dyDescent="0.3">
      <c r="A641" s="24" t="s">
        <v>570</v>
      </c>
      <c r="B641" s="24" t="s">
        <v>916</v>
      </c>
      <c r="C641" s="12" t="s">
        <v>917</v>
      </c>
      <c r="D641" s="54"/>
      <c r="E641" s="39" t="str">
        <f>HYPERLINK("https://www.google.ru/search?q=112376913&amp;newwindow=1&amp;tbm=isch","Еще фото")</f>
        <v>Еще фото</v>
      </c>
      <c r="F641" s="14"/>
      <c r="G641" s="24" t="s">
        <v>918</v>
      </c>
      <c r="H641" s="24" t="s">
        <v>27</v>
      </c>
      <c r="I641" s="24" t="s">
        <v>919</v>
      </c>
      <c r="J641" s="15" t="s">
        <v>28</v>
      </c>
      <c r="K641" s="16" t="s">
        <v>29</v>
      </c>
      <c r="L641" s="56"/>
      <c r="M641" s="15"/>
      <c r="N641" s="15" t="s">
        <v>76</v>
      </c>
      <c r="O641" s="15"/>
      <c r="P641" s="16" t="s">
        <v>50</v>
      </c>
      <c r="Q641" s="17">
        <v>14599</v>
      </c>
      <c r="R641" s="18">
        <v>47</v>
      </c>
      <c r="S641" s="19">
        <v>8898.0905000000002</v>
      </c>
      <c r="T641" s="20" t="s">
        <v>283</v>
      </c>
      <c r="U641" s="21" t="s">
        <v>288</v>
      </c>
      <c r="V641" s="22">
        <v>52</v>
      </c>
      <c r="W641" s="22">
        <v>1</v>
      </c>
      <c r="X641" s="23"/>
    </row>
    <row r="642" spans="1:24" s="1" customFormat="1" ht="108" customHeight="1" x14ac:dyDescent="0.3">
      <c r="A642" s="11" t="s">
        <v>570</v>
      </c>
      <c r="B642" s="11" t="s">
        <v>921</v>
      </c>
      <c r="C642" s="12" t="s">
        <v>922</v>
      </c>
      <c r="D642" s="13"/>
      <c r="E642" s="39" t="str">
        <f>HYPERLINK("https://www.google.ru/search?q=112355156&amp;newwindow=1&amp;tbm=isch","Еще фото")</f>
        <v>Еще фото</v>
      </c>
      <c r="F642" s="14"/>
      <c r="G642" s="11" t="s">
        <v>277</v>
      </c>
      <c r="H642" s="11" t="s">
        <v>27</v>
      </c>
      <c r="I642" s="15" t="s">
        <v>278</v>
      </c>
      <c r="J642" s="15" t="s">
        <v>279</v>
      </c>
      <c r="K642" s="16" t="s">
        <v>62</v>
      </c>
      <c r="L642" s="15" t="s">
        <v>923</v>
      </c>
      <c r="M642" s="15"/>
      <c r="N642" s="15" t="s">
        <v>37</v>
      </c>
      <c r="O642" s="15"/>
      <c r="P642" s="16" t="s">
        <v>924</v>
      </c>
      <c r="Q642" s="17">
        <v>19999</v>
      </c>
      <c r="R642" s="18">
        <v>47</v>
      </c>
      <c r="S642" s="19">
        <v>12189.390499999998</v>
      </c>
      <c r="T642" s="20" t="s">
        <v>283</v>
      </c>
      <c r="U642" s="21" t="s">
        <v>286</v>
      </c>
      <c r="V642" s="22">
        <v>44</v>
      </c>
      <c r="W642" s="22">
        <v>1</v>
      </c>
      <c r="X642" s="23"/>
    </row>
    <row r="643" spans="1:24" s="1" customFormat="1" ht="52.05" customHeight="1" x14ac:dyDescent="0.3">
      <c r="A643" s="11" t="s">
        <v>570</v>
      </c>
      <c r="B643" s="11" t="s">
        <v>925</v>
      </c>
      <c r="C643" s="12" t="s">
        <v>926</v>
      </c>
      <c r="D643" s="53"/>
      <c r="E643" s="39" t="str">
        <f>HYPERLINK("https://www.google.ru/search?q=112355172&amp;newwindow=1&amp;tbm=isch","Еще фото")</f>
        <v>Еще фото</v>
      </c>
      <c r="F643" s="14"/>
      <c r="G643" s="11" t="s">
        <v>291</v>
      </c>
      <c r="H643" s="11" t="s">
        <v>27</v>
      </c>
      <c r="I643" s="15" t="s">
        <v>278</v>
      </c>
      <c r="J643" s="15" t="s">
        <v>28</v>
      </c>
      <c r="K643" s="16" t="s">
        <v>62</v>
      </c>
      <c r="L643" s="55" t="s">
        <v>927</v>
      </c>
      <c r="M643" s="15"/>
      <c r="N643" s="15" t="s">
        <v>347</v>
      </c>
      <c r="O643" s="15"/>
      <c r="P643" s="16" t="s">
        <v>77</v>
      </c>
      <c r="Q643" s="17">
        <v>16299</v>
      </c>
      <c r="R643" s="18">
        <v>47</v>
      </c>
      <c r="S643" s="19">
        <v>9934.2404999999981</v>
      </c>
      <c r="T643" s="20" t="s">
        <v>283</v>
      </c>
      <c r="U643" s="21" t="s">
        <v>284</v>
      </c>
      <c r="V643" s="22">
        <v>40</v>
      </c>
      <c r="W643" s="22">
        <v>1</v>
      </c>
      <c r="X643" s="23"/>
    </row>
    <row r="644" spans="1:24" s="1" customFormat="1" ht="61.05" customHeight="1" x14ac:dyDescent="0.3">
      <c r="A644" s="24" t="s">
        <v>570</v>
      </c>
      <c r="B644" s="24" t="s">
        <v>925</v>
      </c>
      <c r="C644" s="12" t="s">
        <v>926</v>
      </c>
      <c r="D644" s="54"/>
      <c r="E644" s="39" t="str">
        <f>HYPERLINK("https://www.google.ru/search?q=112355172&amp;newwindow=1&amp;tbm=isch","Еще фото")</f>
        <v>Еще фото</v>
      </c>
      <c r="F644" s="14"/>
      <c r="G644" s="24" t="s">
        <v>291</v>
      </c>
      <c r="H644" s="24" t="s">
        <v>27</v>
      </c>
      <c r="I644" s="24" t="s">
        <v>278</v>
      </c>
      <c r="J644" s="15" t="s">
        <v>28</v>
      </c>
      <c r="K644" s="16" t="s">
        <v>62</v>
      </c>
      <c r="L644" s="56"/>
      <c r="M644" s="15"/>
      <c r="N644" s="15" t="s">
        <v>347</v>
      </c>
      <c r="O644" s="15"/>
      <c r="P644" s="16" t="s">
        <v>77</v>
      </c>
      <c r="Q644" s="17">
        <v>16299</v>
      </c>
      <c r="R644" s="18">
        <v>47</v>
      </c>
      <c r="S644" s="19">
        <v>9934.2404999999981</v>
      </c>
      <c r="T644" s="20" t="s">
        <v>283</v>
      </c>
      <c r="U644" s="21" t="s">
        <v>286</v>
      </c>
      <c r="V644" s="22">
        <v>44</v>
      </c>
      <c r="W644" s="22">
        <v>1</v>
      </c>
      <c r="X644" s="23"/>
    </row>
    <row r="645" spans="1:24" s="1" customFormat="1" ht="52.05" customHeight="1" x14ac:dyDescent="0.3">
      <c r="A645" s="11" t="s">
        <v>570</v>
      </c>
      <c r="B645" s="11" t="s">
        <v>928</v>
      </c>
      <c r="C645" s="12" t="s">
        <v>929</v>
      </c>
      <c r="D645" s="53"/>
      <c r="E645" s="39" t="str">
        <f>HYPERLINK("https://www.google.ru/search?q=L55HBJ10&amp;newwindow=1&amp;tbm=isch","Еще фото")</f>
        <v>Еще фото</v>
      </c>
      <c r="F645" s="14"/>
      <c r="G645" s="11" t="s">
        <v>930</v>
      </c>
      <c r="H645" s="11" t="s">
        <v>27</v>
      </c>
      <c r="I645" s="15" t="s">
        <v>278</v>
      </c>
      <c r="J645" s="15" t="s">
        <v>279</v>
      </c>
      <c r="K645" s="16" t="s">
        <v>62</v>
      </c>
      <c r="L645" s="55" t="s">
        <v>931</v>
      </c>
      <c r="M645" s="15"/>
      <c r="N645" s="15" t="s">
        <v>932</v>
      </c>
      <c r="O645" s="15"/>
      <c r="P645" s="16" t="s">
        <v>933</v>
      </c>
      <c r="Q645" s="17">
        <v>13999</v>
      </c>
      <c r="R645" s="18">
        <v>47</v>
      </c>
      <c r="S645" s="19">
        <v>8532.3904999999995</v>
      </c>
      <c r="T645" s="20" t="s">
        <v>283</v>
      </c>
      <c r="U645" s="21" t="s">
        <v>286</v>
      </c>
      <c r="V645" s="22">
        <v>44</v>
      </c>
      <c r="W645" s="22">
        <v>1</v>
      </c>
      <c r="X645" s="23"/>
    </row>
    <row r="646" spans="1:24" s="1" customFormat="1" ht="61.05" customHeight="1" x14ac:dyDescent="0.3">
      <c r="A646" s="24" t="s">
        <v>570</v>
      </c>
      <c r="B646" s="24" t="s">
        <v>928</v>
      </c>
      <c r="C646" s="12" t="s">
        <v>929</v>
      </c>
      <c r="D646" s="54"/>
      <c r="E646" s="39" t="str">
        <f>HYPERLINK("https://www.google.ru/search?q=L55HBJ10&amp;newwindow=1&amp;tbm=isch","Еще фото")</f>
        <v>Еще фото</v>
      </c>
      <c r="F646" s="14"/>
      <c r="G646" s="24" t="s">
        <v>930</v>
      </c>
      <c r="H646" s="24" t="s">
        <v>27</v>
      </c>
      <c r="I646" s="24" t="s">
        <v>278</v>
      </c>
      <c r="J646" s="15" t="s">
        <v>279</v>
      </c>
      <c r="K646" s="16" t="s">
        <v>62</v>
      </c>
      <c r="L646" s="56"/>
      <c r="M646" s="15"/>
      <c r="N646" s="15" t="s">
        <v>932</v>
      </c>
      <c r="O646" s="15"/>
      <c r="P646" s="16" t="s">
        <v>933</v>
      </c>
      <c r="Q646" s="17">
        <v>13999</v>
      </c>
      <c r="R646" s="18">
        <v>47</v>
      </c>
      <c r="S646" s="19">
        <v>8532.3904999999995</v>
      </c>
      <c r="T646" s="20" t="s">
        <v>283</v>
      </c>
      <c r="U646" s="21" t="s">
        <v>287</v>
      </c>
      <c r="V646" s="22">
        <v>46</v>
      </c>
      <c r="W646" s="22">
        <v>1</v>
      </c>
      <c r="X646" s="23"/>
    </row>
    <row r="647" spans="1:24" s="1" customFormat="1" ht="108" customHeight="1" x14ac:dyDescent="0.3">
      <c r="A647" s="11" t="s">
        <v>570</v>
      </c>
      <c r="B647" s="11" t="s">
        <v>934</v>
      </c>
      <c r="C647" s="12" t="s">
        <v>935</v>
      </c>
      <c r="D647" s="13"/>
      <c r="E647" s="39" t="str">
        <f>HYPERLINK("https://www.google.ru/search?q=112124768&amp;newwindow=1&amp;tbm=isch","Еще фото")</f>
        <v>Еще фото</v>
      </c>
      <c r="F647" s="14"/>
      <c r="G647" s="11" t="s">
        <v>295</v>
      </c>
      <c r="H647" s="11" t="s">
        <v>266</v>
      </c>
      <c r="I647" s="15" t="s">
        <v>296</v>
      </c>
      <c r="J647" s="15" t="s">
        <v>28</v>
      </c>
      <c r="K647" s="16" t="s">
        <v>29</v>
      </c>
      <c r="L647" s="15" t="s">
        <v>936</v>
      </c>
      <c r="M647" s="15"/>
      <c r="N647" s="15" t="s">
        <v>112</v>
      </c>
      <c r="O647" s="15"/>
      <c r="P647" s="16" t="s">
        <v>298</v>
      </c>
      <c r="Q647" s="17">
        <v>5699</v>
      </c>
      <c r="R647" s="18">
        <v>50</v>
      </c>
      <c r="S647" s="19">
        <v>3276.9249999999997</v>
      </c>
      <c r="T647" s="20" t="s">
        <v>299</v>
      </c>
      <c r="U647" s="21" t="s">
        <v>319</v>
      </c>
      <c r="V647" s="22">
        <v>100</v>
      </c>
      <c r="W647" s="22">
        <v>1</v>
      </c>
      <c r="X647" s="23"/>
    </row>
    <row r="648" spans="1:24" s="1" customFormat="1" ht="108" customHeight="1" x14ac:dyDescent="0.3">
      <c r="A648" s="11" t="s">
        <v>570</v>
      </c>
      <c r="B648" s="11" t="s">
        <v>937</v>
      </c>
      <c r="C648" s="12" t="s">
        <v>938</v>
      </c>
      <c r="D648" s="13"/>
      <c r="E648" s="39" t="str">
        <f>HYPERLINK("https://www.google.ru/search?q=112379705&amp;newwindow=1&amp;tbm=isch","Еще фото")</f>
        <v>Еще фото</v>
      </c>
      <c r="F648" s="14"/>
      <c r="G648" s="11" t="s">
        <v>295</v>
      </c>
      <c r="H648" s="11" t="s">
        <v>266</v>
      </c>
      <c r="I648" s="15" t="s">
        <v>296</v>
      </c>
      <c r="J648" s="15" t="s">
        <v>28</v>
      </c>
      <c r="K648" s="16" t="s">
        <v>62</v>
      </c>
      <c r="L648" s="15" t="s">
        <v>939</v>
      </c>
      <c r="M648" s="15"/>
      <c r="N648" s="15" t="s">
        <v>49</v>
      </c>
      <c r="O648" s="15"/>
      <c r="P648" s="16" t="s">
        <v>298</v>
      </c>
      <c r="Q648" s="17">
        <v>6199</v>
      </c>
      <c r="R648" s="18">
        <v>50</v>
      </c>
      <c r="S648" s="19">
        <v>3564.4249999999997</v>
      </c>
      <c r="T648" s="20" t="s">
        <v>299</v>
      </c>
      <c r="U648" s="21" t="s">
        <v>300</v>
      </c>
      <c r="V648" s="22">
        <v>85</v>
      </c>
      <c r="W648" s="22">
        <v>1</v>
      </c>
      <c r="X648" s="23"/>
    </row>
    <row r="649" spans="1:24" s="1" customFormat="1" ht="108" customHeight="1" x14ac:dyDescent="0.3">
      <c r="A649" s="11" t="s">
        <v>570</v>
      </c>
      <c r="B649" s="11" t="s">
        <v>940</v>
      </c>
      <c r="C649" s="12" t="s">
        <v>941</v>
      </c>
      <c r="D649" s="13"/>
      <c r="E649" s="39" t="str">
        <f>HYPERLINK("https://www.google.ru/search?q=112145705&amp;newwindow=1&amp;tbm=isch","Еще фото")</f>
        <v>Еще фото</v>
      </c>
      <c r="F649" s="14"/>
      <c r="G649" s="11" t="s">
        <v>295</v>
      </c>
      <c r="H649" s="11" t="s">
        <v>266</v>
      </c>
      <c r="I649" s="15" t="s">
        <v>296</v>
      </c>
      <c r="J649" s="15" t="s">
        <v>28</v>
      </c>
      <c r="K649" s="16" t="s">
        <v>29</v>
      </c>
      <c r="L649" s="15" t="s">
        <v>942</v>
      </c>
      <c r="M649" s="15"/>
      <c r="N649" s="15" t="s">
        <v>112</v>
      </c>
      <c r="O649" s="15"/>
      <c r="P649" s="16" t="s">
        <v>943</v>
      </c>
      <c r="Q649" s="17">
        <v>3499</v>
      </c>
      <c r="R649" s="18">
        <v>47</v>
      </c>
      <c r="S649" s="19">
        <v>2132.6405</v>
      </c>
      <c r="T649" s="20" t="s">
        <v>299</v>
      </c>
      <c r="U649" s="21" t="s">
        <v>319</v>
      </c>
      <c r="V649" s="22">
        <v>100</v>
      </c>
      <c r="W649" s="22">
        <v>1</v>
      </c>
      <c r="X649" s="23"/>
    </row>
    <row r="650" spans="1:24" s="1" customFormat="1" ht="108" customHeight="1" x14ac:dyDescent="0.3">
      <c r="A650" s="11" t="s">
        <v>570</v>
      </c>
      <c r="B650" s="11" t="s">
        <v>944</v>
      </c>
      <c r="C650" s="12" t="s">
        <v>945</v>
      </c>
      <c r="D650" s="13"/>
      <c r="E650" s="39" t="str">
        <f>HYPERLINK("https://www.google.ru/search?q=112372685&amp;newwindow=1&amp;tbm=isch","Еще фото")</f>
        <v>Еще фото</v>
      </c>
      <c r="F650" s="14"/>
      <c r="G650" s="11" t="s">
        <v>295</v>
      </c>
      <c r="H650" s="11" t="s">
        <v>266</v>
      </c>
      <c r="I650" s="15" t="s">
        <v>296</v>
      </c>
      <c r="J650" s="15" t="s">
        <v>28</v>
      </c>
      <c r="K650" s="16" t="s">
        <v>62</v>
      </c>
      <c r="L650" s="15" t="s">
        <v>946</v>
      </c>
      <c r="M650" s="15"/>
      <c r="N650" s="15" t="s">
        <v>112</v>
      </c>
      <c r="O650" s="15"/>
      <c r="P650" s="16" t="s">
        <v>298</v>
      </c>
      <c r="Q650" s="17">
        <v>5099</v>
      </c>
      <c r="R650" s="18">
        <v>47</v>
      </c>
      <c r="S650" s="19">
        <v>3107.8404999999993</v>
      </c>
      <c r="T650" s="20" t="s">
        <v>299</v>
      </c>
      <c r="U650" s="21" t="s">
        <v>338</v>
      </c>
      <c r="V650" s="22">
        <v>90</v>
      </c>
      <c r="W650" s="22">
        <v>1</v>
      </c>
      <c r="X650" s="23"/>
    </row>
    <row r="651" spans="1:24" s="1" customFormat="1" ht="26" customHeight="1" x14ac:dyDescent="0.3">
      <c r="A651" s="11" t="s">
        <v>570</v>
      </c>
      <c r="B651" s="11" t="s">
        <v>947</v>
      </c>
      <c r="C651" s="12" t="s">
        <v>948</v>
      </c>
      <c r="D651" s="57"/>
      <c r="E651" s="39" t="str">
        <f>HYPERLINK("https://www.google.ru/search?q=112376554&amp;newwindow=1&amp;tbm=isch","Еще фото")</f>
        <v>Еще фото</v>
      </c>
      <c r="F651" s="14"/>
      <c r="G651" s="11" t="s">
        <v>344</v>
      </c>
      <c r="H651" s="11" t="s">
        <v>27</v>
      </c>
      <c r="I651" s="15" t="s">
        <v>345</v>
      </c>
      <c r="J651" s="15" t="s">
        <v>28</v>
      </c>
      <c r="K651" s="16" t="s">
        <v>29</v>
      </c>
      <c r="L651" s="55" t="s">
        <v>949</v>
      </c>
      <c r="M651" s="15"/>
      <c r="N651" s="15" t="s">
        <v>281</v>
      </c>
      <c r="O651" s="15"/>
      <c r="P651" s="16" t="s">
        <v>950</v>
      </c>
      <c r="Q651" s="17">
        <v>7899</v>
      </c>
      <c r="R651" s="18">
        <v>50</v>
      </c>
      <c r="S651" s="19">
        <v>4541.9249999999993</v>
      </c>
      <c r="T651" s="20" t="s">
        <v>283</v>
      </c>
      <c r="U651" s="21" t="s">
        <v>285</v>
      </c>
      <c r="V651" s="22">
        <v>46</v>
      </c>
      <c r="W651" s="22">
        <v>1</v>
      </c>
      <c r="X651" s="23"/>
    </row>
    <row r="652" spans="1:24" s="1" customFormat="1" ht="26" customHeight="1" x14ac:dyDescent="0.3">
      <c r="A652" s="24" t="s">
        <v>570</v>
      </c>
      <c r="B652" s="24" t="s">
        <v>947</v>
      </c>
      <c r="C652" s="12" t="s">
        <v>948</v>
      </c>
      <c r="D652" s="58"/>
      <c r="E652" s="39" t="str">
        <f>HYPERLINK("https://www.google.ru/search?q=112376554&amp;newwindow=1&amp;tbm=isch","Еще фото")</f>
        <v>Еще фото</v>
      </c>
      <c r="F652" s="14"/>
      <c r="G652" s="24" t="s">
        <v>344</v>
      </c>
      <c r="H652" s="24" t="s">
        <v>27</v>
      </c>
      <c r="I652" s="24" t="s">
        <v>345</v>
      </c>
      <c r="J652" s="15" t="s">
        <v>28</v>
      </c>
      <c r="K652" s="16" t="s">
        <v>29</v>
      </c>
      <c r="L652" s="60"/>
      <c r="M652" s="15"/>
      <c r="N652" s="15" t="s">
        <v>281</v>
      </c>
      <c r="O652" s="15"/>
      <c r="P652" s="16" t="s">
        <v>950</v>
      </c>
      <c r="Q652" s="17">
        <v>7899</v>
      </c>
      <c r="R652" s="18">
        <v>50</v>
      </c>
      <c r="S652" s="19">
        <v>4541.9249999999993</v>
      </c>
      <c r="T652" s="20" t="s">
        <v>283</v>
      </c>
      <c r="U652" s="21" t="s">
        <v>286</v>
      </c>
      <c r="V652" s="22">
        <v>48</v>
      </c>
      <c r="W652" s="22">
        <v>1</v>
      </c>
      <c r="X652" s="23"/>
    </row>
    <row r="653" spans="1:24" s="1" customFormat="1" ht="26" customHeight="1" x14ac:dyDescent="0.3">
      <c r="A653" s="24" t="s">
        <v>570</v>
      </c>
      <c r="B653" s="24" t="s">
        <v>947</v>
      </c>
      <c r="C653" s="12" t="s">
        <v>948</v>
      </c>
      <c r="D653" s="58"/>
      <c r="E653" s="39" t="str">
        <f>HYPERLINK("https://www.google.ru/search?q=112376554&amp;newwindow=1&amp;tbm=isch","Еще фото")</f>
        <v>Еще фото</v>
      </c>
      <c r="F653" s="14"/>
      <c r="G653" s="24" t="s">
        <v>344</v>
      </c>
      <c r="H653" s="24" t="s">
        <v>27</v>
      </c>
      <c r="I653" s="24" t="s">
        <v>345</v>
      </c>
      <c r="J653" s="15" t="s">
        <v>28</v>
      </c>
      <c r="K653" s="16" t="s">
        <v>29</v>
      </c>
      <c r="L653" s="60"/>
      <c r="M653" s="15"/>
      <c r="N653" s="15" t="s">
        <v>281</v>
      </c>
      <c r="O653" s="15"/>
      <c r="P653" s="16" t="s">
        <v>950</v>
      </c>
      <c r="Q653" s="17">
        <v>7899</v>
      </c>
      <c r="R653" s="18">
        <v>50</v>
      </c>
      <c r="S653" s="19">
        <v>4541.9249999999993</v>
      </c>
      <c r="T653" s="20" t="s">
        <v>283</v>
      </c>
      <c r="U653" s="21" t="s">
        <v>287</v>
      </c>
      <c r="V653" s="22">
        <v>50</v>
      </c>
      <c r="W653" s="22">
        <v>2</v>
      </c>
      <c r="X653" s="23"/>
    </row>
    <row r="654" spans="1:24" s="1" customFormat="1" ht="26" customHeight="1" x14ac:dyDescent="0.3">
      <c r="A654" s="24" t="s">
        <v>570</v>
      </c>
      <c r="B654" s="24" t="s">
        <v>947</v>
      </c>
      <c r="C654" s="12" t="s">
        <v>948</v>
      </c>
      <c r="D654" s="59"/>
      <c r="E654" s="39" t="str">
        <f>HYPERLINK("https://www.google.ru/search?q=112376554&amp;newwindow=1&amp;tbm=isch","Еще фото")</f>
        <v>Еще фото</v>
      </c>
      <c r="F654" s="14"/>
      <c r="G654" s="24" t="s">
        <v>344</v>
      </c>
      <c r="H654" s="24" t="s">
        <v>27</v>
      </c>
      <c r="I654" s="24" t="s">
        <v>345</v>
      </c>
      <c r="J654" s="15" t="s">
        <v>28</v>
      </c>
      <c r="K654" s="16" t="s">
        <v>29</v>
      </c>
      <c r="L654" s="56"/>
      <c r="M654" s="15"/>
      <c r="N654" s="15" t="s">
        <v>281</v>
      </c>
      <c r="O654" s="15"/>
      <c r="P654" s="16" t="s">
        <v>950</v>
      </c>
      <c r="Q654" s="17">
        <v>7899</v>
      </c>
      <c r="R654" s="18">
        <v>50</v>
      </c>
      <c r="S654" s="19">
        <v>4541.9249999999993</v>
      </c>
      <c r="T654" s="20" t="s">
        <v>283</v>
      </c>
      <c r="U654" s="21" t="s">
        <v>288</v>
      </c>
      <c r="V654" s="22">
        <v>52</v>
      </c>
      <c r="W654" s="22">
        <v>2</v>
      </c>
      <c r="X654" s="23"/>
    </row>
    <row r="655" spans="1:24" s="1" customFormat="1" ht="108" customHeight="1" x14ac:dyDescent="0.3">
      <c r="A655" s="11" t="s">
        <v>570</v>
      </c>
      <c r="B655" s="11" t="s">
        <v>951</v>
      </c>
      <c r="C655" s="12" t="s">
        <v>952</v>
      </c>
      <c r="D655" s="13"/>
      <c r="E655" s="39" t="str">
        <f>HYPERLINK("https://www.google.ru/search?q=112376559&amp;newwindow=1&amp;tbm=isch","Еще фото")</f>
        <v>Еще фото</v>
      </c>
      <c r="F655" s="14"/>
      <c r="G655" s="11" t="s">
        <v>344</v>
      </c>
      <c r="H655" s="11" t="s">
        <v>27</v>
      </c>
      <c r="I655" s="15" t="s">
        <v>345</v>
      </c>
      <c r="J655" s="15" t="s">
        <v>28</v>
      </c>
      <c r="K655" s="16" t="s">
        <v>29</v>
      </c>
      <c r="L655" s="15" t="s">
        <v>953</v>
      </c>
      <c r="M655" s="15"/>
      <c r="N655" s="15" t="s">
        <v>373</v>
      </c>
      <c r="O655" s="15"/>
      <c r="P655" s="16" t="s">
        <v>954</v>
      </c>
      <c r="Q655" s="17">
        <v>7399</v>
      </c>
      <c r="R655" s="18">
        <v>50</v>
      </c>
      <c r="S655" s="19">
        <v>4254.4249999999993</v>
      </c>
      <c r="T655" s="20" t="s">
        <v>283</v>
      </c>
      <c r="U655" s="21" t="s">
        <v>285</v>
      </c>
      <c r="V655" s="22">
        <v>46</v>
      </c>
      <c r="W655" s="22">
        <v>1</v>
      </c>
      <c r="X655" s="23"/>
    </row>
    <row r="656" spans="1:24" s="1" customFormat="1" ht="108" customHeight="1" x14ac:dyDescent="0.3">
      <c r="A656" s="11" t="s">
        <v>570</v>
      </c>
      <c r="B656" s="11" t="s">
        <v>955</v>
      </c>
      <c r="C656" s="12" t="s">
        <v>956</v>
      </c>
      <c r="D656" s="13"/>
      <c r="E656" s="39" t="str">
        <f>HYPERLINK("https://www.google.ru/search?q=112376551&amp;newwindow=1&amp;tbm=isch","Еще фото")</f>
        <v>Еще фото</v>
      </c>
      <c r="F656" s="14"/>
      <c r="G656" s="11" t="s">
        <v>344</v>
      </c>
      <c r="H656" s="11" t="s">
        <v>27</v>
      </c>
      <c r="I656" s="15" t="s">
        <v>345</v>
      </c>
      <c r="J656" s="15" t="s">
        <v>28</v>
      </c>
      <c r="K656" s="16" t="s">
        <v>29</v>
      </c>
      <c r="L656" s="15" t="s">
        <v>957</v>
      </c>
      <c r="M656" s="15"/>
      <c r="N656" s="15" t="s">
        <v>281</v>
      </c>
      <c r="O656" s="15"/>
      <c r="P656" s="16" t="s">
        <v>50</v>
      </c>
      <c r="Q656" s="17">
        <v>5699</v>
      </c>
      <c r="R656" s="18">
        <v>47.36</v>
      </c>
      <c r="S656" s="19">
        <v>3449.9884999999995</v>
      </c>
      <c r="T656" s="20" t="s">
        <v>283</v>
      </c>
      <c r="U656" s="21" t="s">
        <v>286</v>
      </c>
      <c r="V656" s="22">
        <v>48</v>
      </c>
      <c r="W656" s="22">
        <v>1</v>
      </c>
      <c r="X656" s="23"/>
    </row>
    <row r="657" spans="1:24" s="1" customFormat="1" ht="52.05" customHeight="1" x14ac:dyDescent="0.3">
      <c r="A657" s="11" t="s">
        <v>570</v>
      </c>
      <c r="B657" s="11" t="s">
        <v>958</v>
      </c>
      <c r="C657" s="12" t="s">
        <v>959</v>
      </c>
      <c r="D657" s="53"/>
      <c r="E657" s="39" t="str">
        <f>HYPERLINK("https://www.google.ru/search?q=112350266&amp;newwindow=1&amp;tbm=isch","Еще фото")</f>
        <v>Еще фото</v>
      </c>
      <c r="F657" s="14"/>
      <c r="G657" s="11" t="s">
        <v>344</v>
      </c>
      <c r="H657" s="11" t="s">
        <v>27</v>
      </c>
      <c r="I657" s="15" t="s">
        <v>345</v>
      </c>
      <c r="J657" s="15" t="s">
        <v>28</v>
      </c>
      <c r="K657" s="16" t="s">
        <v>62</v>
      </c>
      <c r="L657" s="55" t="s">
        <v>960</v>
      </c>
      <c r="M657" s="15"/>
      <c r="N657" s="15" t="s">
        <v>494</v>
      </c>
      <c r="O657" s="15"/>
      <c r="P657" s="16" t="s">
        <v>961</v>
      </c>
      <c r="Q657" s="17">
        <v>7499</v>
      </c>
      <c r="R657" s="18">
        <v>47</v>
      </c>
      <c r="S657" s="19">
        <v>4570.6404999999995</v>
      </c>
      <c r="T657" s="20" t="s">
        <v>283</v>
      </c>
      <c r="U657" s="21" t="s">
        <v>284</v>
      </c>
      <c r="V657" s="22">
        <v>40</v>
      </c>
      <c r="W657" s="22">
        <v>1</v>
      </c>
      <c r="X657" s="23"/>
    </row>
    <row r="658" spans="1:24" s="1" customFormat="1" ht="61.05" customHeight="1" x14ac:dyDescent="0.3">
      <c r="A658" s="24" t="s">
        <v>570</v>
      </c>
      <c r="B658" s="24" t="s">
        <v>958</v>
      </c>
      <c r="C658" s="12" t="s">
        <v>959</v>
      </c>
      <c r="D658" s="54"/>
      <c r="E658" s="39" t="str">
        <f>HYPERLINK("https://www.google.ru/search?q=112350266&amp;newwindow=1&amp;tbm=isch","Еще фото")</f>
        <v>Еще фото</v>
      </c>
      <c r="F658" s="14"/>
      <c r="G658" s="24" t="s">
        <v>344</v>
      </c>
      <c r="H658" s="24" t="s">
        <v>27</v>
      </c>
      <c r="I658" s="24" t="s">
        <v>345</v>
      </c>
      <c r="J658" s="15" t="s">
        <v>28</v>
      </c>
      <c r="K658" s="16" t="s">
        <v>62</v>
      </c>
      <c r="L658" s="56"/>
      <c r="M658" s="15"/>
      <c r="N658" s="15" t="s">
        <v>494</v>
      </c>
      <c r="O658" s="15"/>
      <c r="P658" s="16" t="s">
        <v>961</v>
      </c>
      <c r="Q658" s="17">
        <v>7499</v>
      </c>
      <c r="R658" s="18">
        <v>47</v>
      </c>
      <c r="S658" s="19">
        <v>4570.6404999999995</v>
      </c>
      <c r="T658" s="20" t="s">
        <v>283</v>
      </c>
      <c r="U658" s="21" t="s">
        <v>285</v>
      </c>
      <c r="V658" s="22">
        <v>42</v>
      </c>
      <c r="W658" s="22">
        <v>1</v>
      </c>
      <c r="X658" s="23"/>
    </row>
    <row r="659" spans="1:24" s="1" customFormat="1" ht="52.05" customHeight="1" x14ac:dyDescent="0.3">
      <c r="A659" s="11" t="s">
        <v>570</v>
      </c>
      <c r="B659" s="11" t="s">
        <v>962</v>
      </c>
      <c r="C659" s="12" t="s">
        <v>963</v>
      </c>
      <c r="D659" s="53"/>
      <c r="E659" s="39" t="str">
        <f>HYPERLINK("https://www.google.ru/search?q=112372625&amp;newwindow=1&amp;tbm=isch","Еще фото")</f>
        <v>Еще фото</v>
      </c>
      <c r="F659" s="14"/>
      <c r="G659" s="11" t="s">
        <v>344</v>
      </c>
      <c r="H659" s="11" t="s">
        <v>27</v>
      </c>
      <c r="I659" s="15" t="s">
        <v>345</v>
      </c>
      <c r="J659" s="15" t="s">
        <v>28</v>
      </c>
      <c r="K659" s="16" t="s">
        <v>29</v>
      </c>
      <c r="L659" s="55" t="s">
        <v>953</v>
      </c>
      <c r="M659" s="15"/>
      <c r="N659" s="15" t="s">
        <v>37</v>
      </c>
      <c r="O659" s="15"/>
      <c r="P659" s="16" t="s">
        <v>50</v>
      </c>
      <c r="Q659" s="17">
        <v>22499</v>
      </c>
      <c r="R659" s="18">
        <v>47</v>
      </c>
      <c r="S659" s="19">
        <v>13713.140499999998</v>
      </c>
      <c r="T659" s="20" t="s">
        <v>283</v>
      </c>
      <c r="U659" s="21" t="s">
        <v>287</v>
      </c>
      <c r="V659" s="22">
        <v>50</v>
      </c>
      <c r="W659" s="22">
        <v>1</v>
      </c>
      <c r="X659" s="23"/>
    </row>
    <row r="660" spans="1:24" s="1" customFormat="1" ht="61.05" customHeight="1" x14ac:dyDescent="0.3">
      <c r="A660" s="24" t="s">
        <v>570</v>
      </c>
      <c r="B660" s="24" t="s">
        <v>962</v>
      </c>
      <c r="C660" s="12" t="s">
        <v>963</v>
      </c>
      <c r="D660" s="54"/>
      <c r="E660" s="39" t="str">
        <f>HYPERLINK("https://www.google.ru/search?q=112372625&amp;newwindow=1&amp;tbm=isch","Еще фото")</f>
        <v>Еще фото</v>
      </c>
      <c r="F660" s="14"/>
      <c r="G660" s="24" t="s">
        <v>344</v>
      </c>
      <c r="H660" s="24" t="s">
        <v>27</v>
      </c>
      <c r="I660" s="24" t="s">
        <v>345</v>
      </c>
      <c r="J660" s="15" t="s">
        <v>28</v>
      </c>
      <c r="K660" s="16" t="s">
        <v>29</v>
      </c>
      <c r="L660" s="56"/>
      <c r="M660" s="15"/>
      <c r="N660" s="15" t="s">
        <v>37</v>
      </c>
      <c r="O660" s="15"/>
      <c r="P660" s="16" t="s">
        <v>50</v>
      </c>
      <c r="Q660" s="17">
        <v>22499</v>
      </c>
      <c r="R660" s="18">
        <v>47</v>
      </c>
      <c r="S660" s="19">
        <v>13713.140499999998</v>
      </c>
      <c r="T660" s="20" t="s">
        <v>283</v>
      </c>
      <c r="U660" s="21" t="s">
        <v>288</v>
      </c>
      <c r="V660" s="22">
        <v>52</v>
      </c>
      <c r="W660" s="22">
        <v>1</v>
      </c>
      <c r="X660" s="23"/>
    </row>
    <row r="661" spans="1:24" s="1" customFormat="1" ht="35" customHeight="1" x14ac:dyDescent="0.3">
      <c r="A661" s="11" t="s">
        <v>570</v>
      </c>
      <c r="B661" s="11" t="s">
        <v>964</v>
      </c>
      <c r="C661" s="12" t="s">
        <v>965</v>
      </c>
      <c r="D661" s="57"/>
      <c r="E661" s="39" t="str">
        <f>HYPERLINK("https://www.google.ru/search?q=112376545&amp;newwindow=1&amp;tbm=isch","Еще фото")</f>
        <v>Еще фото</v>
      </c>
      <c r="F661" s="14"/>
      <c r="G661" s="11" t="s">
        <v>344</v>
      </c>
      <c r="H661" s="11" t="s">
        <v>27</v>
      </c>
      <c r="I661" s="15" t="s">
        <v>345</v>
      </c>
      <c r="J661" s="15" t="s">
        <v>28</v>
      </c>
      <c r="K661" s="16" t="s">
        <v>29</v>
      </c>
      <c r="L661" s="55" t="s">
        <v>957</v>
      </c>
      <c r="M661" s="15"/>
      <c r="N661" s="15" t="s">
        <v>37</v>
      </c>
      <c r="O661" s="15"/>
      <c r="P661" s="16" t="s">
        <v>50</v>
      </c>
      <c r="Q661" s="17">
        <v>5699</v>
      </c>
      <c r="R661" s="18">
        <v>47</v>
      </c>
      <c r="S661" s="19">
        <v>3473.5404999999996</v>
      </c>
      <c r="T661" s="20" t="s">
        <v>283</v>
      </c>
      <c r="U661" s="21" t="s">
        <v>286</v>
      </c>
      <c r="V661" s="22">
        <v>48</v>
      </c>
      <c r="W661" s="22">
        <v>1</v>
      </c>
      <c r="X661" s="23"/>
    </row>
    <row r="662" spans="1:24" s="1" customFormat="1" ht="35" customHeight="1" x14ac:dyDescent="0.3">
      <c r="A662" s="24" t="s">
        <v>570</v>
      </c>
      <c r="B662" s="24" t="s">
        <v>964</v>
      </c>
      <c r="C662" s="12" t="s">
        <v>965</v>
      </c>
      <c r="D662" s="58"/>
      <c r="E662" s="39" t="str">
        <f>HYPERLINK("https://www.google.ru/search?q=112376545&amp;newwindow=1&amp;tbm=isch","Еще фото")</f>
        <v>Еще фото</v>
      </c>
      <c r="F662" s="14"/>
      <c r="G662" s="24" t="s">
        <v>344</v>
      </c>
      <c r="H662" s="24" t="s">
        <v>27</v>
      </c>
      <c r="I662" s="24" t="s">
        <v>345</v>
      </c>
      <c r="J662" s="15" t="s">
        <v>28</v>
      </c>
      <c r="K662" s="16" t="s">
        <v>29</v>
      </c>
      <c r="L662" s="60"/>
      <c r="M662" s="15"/>
      <c r="N662" s="15" t="s">
        <v>37</v>
      </c>
      <c r="O662" s="15"/>
      <c r="P662" s="16" t="s">
        <v>50</v>
      </c>
      <c r="Q662" s="17">
        <v>5699</v>
      </c>
      <c r="R662" s="18">
        <v>47</v>
      </c>
      <c r="S662" s="19">
        <v>3473.5404999999996</v>
      </c>
      <c r="T662" s="20" t="s">
        <v>283</v>
      </c>
      <c r="U662" s="21" t="s">
        <v>287</v>
      </c>
      <c r="V662" s="22">
        <v>50</v>
      </c>
      <c r="W662" s="22">
        <v>1</v>
      </c>
      <c r="X662" s="23"/>
    </row>
    <row r="663" spans="1:24" s="1" customFormat="1" ht="37.049999999999997" customHeight="1" x14ac:dyDescent="0.3">
      <c r="A663" s="24" t="s">
        <v>570</v>
      </c>
      <c r="B663" s="24" t="s">
        <v>964</v>
      </c>
      <c r="C663" s="12" t="s">
        <v>965</v>
      </c>
      <c r="D663" s="59"/>
      <c r="E663" s="39" t="str">
        <f>HYPERLINK("https://www.google.ru/search?q=112376545&amp;newwindow=1&amp;tbm=isch","Еще фото")</f>
        <v>Еще фото</v>
      </c>
      <c r="F663" s="14"/>
      <c r="G663" s="24" t="s">
        <v>344</v>
      </c>
      <c r="H663" s="24" t="s">
        <v>27</v>
      </c>
      <c r="I663" s="24" t="s">
        <v>345</v>
      </c>
      <c r="J663" s="15" t="s">
        <v>28</v>
      </c>
      <c r="K663" s="16" t="s">
        <v>29</v>
      </c>
      <c r="L663" s="56"/>
      <c r="M663" s="15"/>
      <c r="N663" s="15" t="s">
        <v>37</v>
      </c>
      <c r="O663" s="15"/>
      <c r="P663" s="16" t="s">
        <v>50</v>
      </c>
      <c r="Q663" s="17">
        <v>5699</v>
      </c>
      <c r="R663" s="18">
        <v>47</v>
      </c>
      <c r="S663" s="19">
        <v>3473.5404999999996</v>
      </c>
      <c r="T663" s="20" t="s">
        <v>283</v>
      </c>
      <c r="U663" s="21" t="s">
        <v>352</v>
      </c>
      <c r="V663" s="22">
        <v>54</v>
      </c>
      <c r="W663" s="22">
        <v>1</v>
      </c>
      <c r="X663" s="23"/>
    </row>
    <row r="664" spans="1:24" s="1" customFormat="1" ht="35" customHeight="1" x14ac:dyDescent="0.3">
      <c r="A664" s="11" t="s">
        <v>570</v>
      </c>
      <c r="B664" s="11" t="s">
        <v>966</v>
      </c>
      <c r="C664" s="12" t="s">
        <v>967</v>
      </c>
      <c r="D664" s="57"/>
      <c r="E664" s="39" t="str">
        <f>HYPERLINK("https://www.google.ru/search?q=112376549&amp;newwindow=1&amp;tbm=isch","Еще фото")</f>
        <v>Еще фото</v>
      </c>
      <c r="F664" s="14"/>
      <c r="G664" s="11" t="s">
        <v>344</v>
      </c>
      <c r="H664" s="11" t="s">
        <v>27</v>
      </c>
      <c r="I664" s="15" t="s">
        <v>345</v>
      </c>
      <c r="J664" s="15" t="s">
        <v>28</v>
      </c>
      <c r="K664" s="16" t="s">
        <v>29</v>
      </c>
      <c r="L664" s="55"/>
      <c r="M664" s="15"/>
      <c r="N664" s="15" t="s">
        <v>37</v>
      </c>
      <c r="O664" s="15"/>
      <c r="P664" s="16" t="s">
        <v>50</v>
      </c>
      <c r="Q664" s="17">
        <v>5699</v>
      </c>
      <c r="R664" s="18">
        <v>47</v>
      </c>
      <c r="S664" s="19">
        <v>3473.5404999999996</v>
      </c>
      <c r="T664" s="20" t="s">
        <v>283</v>
      </c>
      <c r="U664" s="21" t="s">
        <v>286</v>
      </c>
      <c r="V664" s="22">
        <v>48</v>
      </c>
      <c r="W664" s="22">
        <v>1</v>
      </c>
      <c r="X664" s="23"/>
    </row>
    <row r="665" spans="1:24" s="1" customFormat="1" ht="35" customHeight="1" x14ac:dyDescent="0.3">
      <c r="A665" s="24" t="s">
        <v>570</v>
      </c>
      <c r="B665" s="24" t="s">
        <v>966</v>
      </c>
      <c r="C665" s="12" t="s">
        <v>967</v>
      </c>
      <c r="D665" s="58"/>
      <c r="E665" s="39" t="str">
        <f>HYPERLINK("https://www.google.ru/search?q=112376549&amp;newwindow=1&amp;tbm=isch","Еще фото")</f>
        <v>Еще фото</v>
      </c>
      <c r="F665" s="14"/>
      <c r="G665" s="24" t="s">
        <v>344</v>
      </c>
      <c r="H665" s="24" t="s">
        <v>27</v>
      </c>
      <c r="I665" s="24" t="s">
        <v>345</v>
      </c>
      <c r="J665" s="15" t="s">
        <v>28</v>
      </c>
      <c r="K665" s="16" t="s">
        <v>29</v>
      </c>
      <c r="L665" s="60"/>
      <c r="M665" s="15"/>
      <c r="N665" s="15" t="s">
        <v>37</v>
      </c>
      <c r="O665" s="15"/>
      <c r="P665" s="16" t="s">
        <v>50</v>
      </c>
      <c r="Q665" s="17">
        <v>5699</v>
      </c>
      <c r="R665" s="18">
        <v>47</v>
      </c>
      <c r="S665" s="19">
        <v>3473.5404999999996</v>
      </c>
      <c r="T665" s="20" t="s">
        <v>283</v>
      </c>
      <c r="U665" s="21" t="s">
        <v>288</v>
      </c>
      <c r="V665" s="22">
        <v>52</v>
      </c>
      <c r="W665" s="22">
        <v>1</v>
      </c>
      <c r="X665" s="23"/>
    </row>
    <row r="666" spans="1:24" s="1" customFormat="1" ht="37.049999999999997" customHeight="1" x14ac:dyDescent="0.3">
      <c r="A666" s="24" t="s">
        <v>570</v>
      </c>
      <c r="B666" s="24" t="s">
        <v>966</v>
      </c>
      <c r="C666" s="12" t="s">
        <v>967</v>
      </c>
      <c r="D666" s="59"/>
      <c r="E666" s="39" t="str">
        <f>HYPERLINK("https://www.google.ru/search?q=112376549&amp;newwindow=1&amp;tbm=isch","Еще фото")</f>
        <v>Еще фото</v>
      </c>
      <c r="F666" s="14"/>
      <c r="G666" s="24" t="s">
        <v>344</v>
      </c>
      <c r="H666" s="24" t="s">
        <v>27</v>
      </c>
      <c r="I666" s="24" t="s">
        <v>345</v>
      </c>
      <c r="J666" s="15" t="s">
        <v>28</v>
      </c>
      <c r="K666" s="16" t="s">
        <v>29</v>
      </c>
      <c r="L666" s="56"/>
      <c r="M666" s="15"/>
      <c r="N666" s="15" t="s">
        <v>37</v>
      </c>
      <c r="O666" s="15"/>
      <c r="P666" s="16" t="s">
        <v>50</v>
      </c>
      <c r="Q666" s="17">
        <v>5699</v>
      </c>
      <c r="R666" s="18">
        <v>47</v>
      </c>
      <c r="S666" s="19">
        <v>3473.5404999999996</v>
      </c>
      <c r="T666" s="20" t="s">
        <v>283</v>
      </c>
      <c r="U666" s="21" t="s">
        <v>352</v>
      </c>
      <c r="V666" s="22">
        <v>54</v>
      </c>
      <c r="W666" s="22">
        <v>1</v>
      </c>
      <c r="X666" s="23"/>
    </row>
    <row r="667" spans="1:24" s="1" customFormat="1" ht="26" customHeight="1" x14ac:dyDescent="0.3">
      <c r="A667" s="11" t="s">
        <v>570</v>
      </c>
      <c r="B667" s="11" t="s">
        <v>968</v>
      </c>
      <c r="C667" s="12" t="s">
        <v>969</v>
      </c>
      <c r="D667" s="57"/>
      <c r="E667" s="39" t="str">
        <f>HYPERLINK("https://www.google.ru/search?q=112376550&amp;newwindow=1&amp;tbm=isch","Еще фото")</f>
        <v>Еще фото</v>
      </c>
      <c r="F667" s="14"/>
      <c r="G667" s="11" t="s">
        <v>344</v>
      </c>
      <c r="H667" s="11" t="s">
        <v>27</v>
      </c>
      <c r="I667" s="15" t="s">
        <v>345</v>
      </c>
      <c r="J667" s="15" t="s">
        <v>28</v>
      </c>
      <c r="K667" s="16" t="s">
        <v>29</v>
      </c>
      <c r="L667" s="55" t="s">
        <v>953</v>
      </c>
      <c r="M667" s="15"/>
      <c r="N667" s="15" t="s">
        <v>281</v>
      </c>
      <c r="O667" s="15"/>
      <c r="P667" s="16" t="s">
        <v>954</v>
      </c>
      <c r="Q667" s="17">
        <v>7399</v>
      </c>
      <c r="R667" s="18">
        <v>47</v>
      </c>
      <c r="S667" s="19">
        <v>4509.6904999999997</v>
      </c>
      <c r="T667" s="20" t="s">
        <v>283</v>
      </c>
      <c r="U667" s="21" t="s">
        <v>286</v>
      </c>
      <c r="V667" s="22">
        <v>48</v>
      </c>
      <c r="W667" s="22">
        <v>1</v>
      </c>
      <c r="X667" s="23"/>
    </row>
    <row r="668" spans="1:24" s="1" customFormat="1" ht="26" customHeight="1" x14ac:dyDescent="0.3">
      <c r="A668" s="24" t="s">
        <v>570</v>
      </c>
      <c r="B668" s="24" t="s">
        <v>968</v>
      </c>
      <c r="C668" s="12" t="s">
        <v>969</v>
      </c>
      <c r="D668" s="58"/>
      <c r="E668" s="39" t="str">
        <f>HYPERLINK("https://www.google.ru/search?q=112376550&amp;newwindow=1&amp;tbm=isch","Еще фото")</f>
        <v>Еще фото</v>
      </c>
      <c r="F668" s="14"/>
      <c r="G668" s="24" t="s">
        <v>344</v>
      </c>
      <c r="H668" s="24" t="s">
        <v>27</v>
      </c>
      <c r="I668" s="24" t="s">
        <v>345</v>
      </c>
      <c r="J668" s="15" t="s">
        <v>28</v>
      </c>
      <c r="K668" s="16" t="s">
        <v>29</v>
      </c>
      <c r="L668" s="60"/>
      <c r="M668" s="15"/>
      <c r="N668" s="15" t="s">
        <v>281</v>
      </c>
      <c r="O668" s="15"/>
      <c r="P668" s="16" t="s">
        <v>954</v>
      </c>
      <c r="Q668" s="17">
        <v>7399</v>
      </c>
      <c r="R668" s="18">
        <v>47</v>
      </c>
      <c r="S668" s="19">
        <v>4509.6904999999997</v>
      </c>
      <c r="T668" s="20" t="s">
        <v>283</v>
      </c>
      <c r="U668" s="21" t="s">
        <v>287</v>
      </c>
      <c r="V668" s="22">
        <v>50</v>
      </c>
      <c r="W668" s="22">
        <v>1</v>
      </c>
      <c r="X668" s="23"/>
    </row>
    <row r="669" spans="1:24" s="1" customFormat="1" ht="26" customHeight="1" x14ac:dyDescent="0.3">
      <c r="A669" s="24" t="s">
        <v>570</v>
      </c>
      <c r="B669" s="24" t="s">
        <v>968</v>
      </c>
      <c r="C669" s="12" t="s">
        <v>969</v>
      </c>
      <c r="D669" s="58"/>
      <c r="E669" s="39" t="str">
        <f>HYPERLINK("https://www.google.ru/search?q=112376550&amp;newwindow=1&amp;tbm=isch","Еще фото")</f>
        <v>Еще фото</v>
      </c>
      <c r="F669" s="14"/>
      <c r="G669" s="24" t="s">
        <v>344</v>
      </c>
      <c r="H669" s="24" t="s">
        <v>27</v>
      </c>
      <c r="I669" s="24" t="s">
        <v>345</v>
      </c>
      <c r="J669" s="15" t="s">
        <v>28</v>
      </c>
      <c r="K669" s="16" t="s">
        <v>29</v>
      </c>
      <c r="L669" s="60"/>
      <c r="M669" s="15"/>
      <c r="N669" s="15" t="s">
        <v>281</v>
      </c>
      <c r="O669" s="15"/>
      <c r="P669" s="16" t="s">
        <v>954</v>
      </c>
      <c r="Q669" s="17">
        <v>7399</v>
      </c>
      <c r="R669" s="18">
        <v>47</v>
      </c>
      <c r="S669" s="19">
        <v>4509.6904999999997</v>
      </c>
      <c r="T669" s="20" t="s">
        <v>283</v>
      </c>
      <c r="U669" s="21" t="s">
        <v>288</v>
      </c>
      <c r="V669" s="22">
        <v>52</v>
      </c>
      <c r="W669" s="22">
        <v>1</v>
      </c>
      <c r="X669" s="23"/>
    </row>
    <row r="670" spans="1:24" s="1" customFormat="1" ht="26" customHeight="1" x14ac:dyDescent="0.3">
      <c r="A670" s="24" t="s">
        <v>570</v>
      </c>
      <c r="B670" s="24" t="s">
        <v>968</v>
      </c>
      <c r="C670" s="12" t="s">
        <v>969</v>
      </c>
      <c r="D670" s="59"/>
      <c r="E670" s="39" t="str">
        <f>HYPERLINK("https://www.google.ru/search?q=112376550&amp;newwindow=1&amp;tbm=isch","Еще фото")</f>
        <v>Еще фото</v>
      </c>
      <c r="F670" s="14"/>
      <c r="G670" s="24" t="s">
        <v>344</v>
      </c>
      <c r="H670" s="24" t="s">
        <v>27</v>
      </c>
      <c r="I670" s="24" t="s">
        <v>345</v>
      </c>
      <c r="J670" s="15" t="s">
        <v>28</v>
      </c>
      <c r="K670" s="16" t="s">
        <v>29</v>
      </c>
      <c r="L670" s="56"/>
      <c r="M670" s="15"/>
      <c r="N670" s="15" t="s">
        <v>281</v>
      </c>
      <c r="O670" s="15"/>
      <c r="P670" s="16" t="s">
        <v>954</v>
      </c>
      <c r="Q670" s="17">
        <v>7399</v>
      </c>
      <c r="R670" s="18">
        <v>47</v>
      </c>
      <c r="S670" s="19">
        <v>4509.6904999999997</v>
      </c>
      <c r="T670" s="20" t="s">
        <v>283</v>
      </c>
      <c r="U670" s="21" t="s">
        <v>352</v>
      </c>
      <c r="V670" s="22">
        <v>54</v>
      </c>
      <c r="W670" s="22">
        <v>1</v>
      </c>
      <c r="X670" s="23"/>
    </row>
    <row r="671" spans="1:24" s="1" customFormat="1" ht="52.05" customHeight="1" x14ac:dyDescent="0.3">
      <c r="A671" s="11" t="s">
        <v>570</v>
      </c>
      <c r="B671" s="11" t="s">
        <v>970</v>
      </c>
      <c r="C671" s="12" t="s">
        <v>971</v>
      </c>
      <c r="D671" s="53"/>
      <c r="E671" s="39" t="str">
        <f>HYPERLINK("https://www.google.ru/search?q=112376552&amp;newwindow=1&amp;tbm=isch","Еще фото")</f>
        <v>Еще фото</v>
      </c>
      <c r="F671" s="14"/>
      <c r="G671" s="11" t="s">
        <v>344</v>
      </c>
      <c r="H671" s="11" t="s">
        <v>27</v>
      </c>
      <c r="I671" s="15" t="s">
        <v>345</v>
      </c>
      <c r="J671" s="15" t="s">
        <v>28</v>
      </c>
      <c r="K671" s="16" t="s">
        <v>29</v>
      </c>
      <c r="L671" s="55"/>
      <c r="M671" s="15"/>
      <c r="N671" s="15" t="s">
        <v>281</v>
      </c>
      <c r="O671" s="15"/>
      <c r="P671" s="16" t="s">
        <v>50</v>
      </c>
      <c r="Q671" s="17">
        <v>5699</v>
      </c>
      <c r="R671" s="18">
        <v>47</v>
      </c>
      <c r="S671" s="19">
        <v>3473.5404999999996</v>
      </c>
      <c r="T671" s="20" t="s">
        <v>283</v>
      </c>
      <c r="U671" s="21" t="s">
        <v>286</v>
      </c>
      <c r="V671" s="22">
        <v>48</v>
      </c>
      <c r="W671" s="22">
        <v>1</v>
      </c>
      <c r="X671" s="23"/>
    </row>
    <row r="672" spans="1:24" s="1" customFormat="1" ht="61.05" customHeight="1" x14ac:dyDescent="0.3">
      <c r="A672" s="24" t="s">
        <v>570</v>
      </c>
      <c r="B672" s="24" t="s">
        <v>970</v>
      </c>
      <c r="C672" s="12" t="s">
        <v>971</v>
      </c>
      <c r="D672" s="54"/>
      <c r="E672" s="39" t="str">
        <f>HYPERLINK("https://www.google.ru/search?q=112376552&amp;newwindow=1&amp;tbm=isch","Еще фото")</f>
        <v>Еще фото</v>
      </c>
      <c r="F672" s="14"/>
      <c r="G672" s="24" t="s">
        <v>344</v>
      </c>
      <c r="H672" s="24" t="s">
        <v>27</v>
      </c>
      <c r="I672" s="24" t="s">
        <v>345</v>
      </c>
      <c r="J672" s="15" t="s">
        <v>28</v>
      </c>
      <c r="K672" s="16" t="s">
        <v>29</v>
      </c>
      <c r="L672" s="56"/>
      <c r="M672" s="15"/>
      <c r="N672" s="15" t="s">
        <v>281</v>
      </c>
      <c r="O672" s="15"/>
      <c r="P672" s="16" t="s">
        <v>50</v>
      </c>
      <c r="Q672" s="17">
        <v>5699</v>
      </c>
      <c r="R672" s="18">
        <v>47</v>
      </c>
      <c r="S672" s="19">
        <v>3473.5404999999996</v>
      </c>
      <c r="T672" s="20" t="s">
        <v>283</v>
      </c>
      <c r="U672" s="21" t="s">
        <v>352</v>
      </c>
      <c r="V672" s="22">
        <v>54</v>
      </c>
      <c r="W672" s="22">
        <v>1</v>
      </c>
      <c r="X672" s="23"/>
    </row>
    <row r="673" spans="1:24" s="1" customFormat="1" ht="52.05" customHeight="1" x14ac:dyDescent="0.3">
      <c r="A673" s="11" t="s">
        <v>570</v>
      </c>
      <c r="B673" s="11" t="s">
        <v>972</v>
      </c>
      <c r="C673" s="12" t="s">
        <v>973</v>
      </c>
      <c r="D673" s="53"/>
      <c r="E673" s="39" t="str">
        <f>HYPERLINK("https://www.google.ru/search?q=112376562&amp;newwindow=1&amp;tbm=isch","Еще фото")</f>
        <v>Еще фото</v>
      </c>
      <c r="F673" s="14"/>
      <c r="G673" s="11" t="s">
        <v>344</v>
      </c>
      <c r="H673" s="11" t="s">
        <v>27</v>
      </c>
      <c r="I673" s="15" t="s">
        <v>345</v>
      </c>
      <c r="J673" s="15" t="s">
        <v>28</v>
      </c>
      <c r="K673" s="16" t="s">
        <v>29</v>
      </c>
      <c r="L673" s="55" t="s">
        <v>953</v>
      </c>
      <c r="M673" s="15"/>
      <c r="N673" s="15" t="s">
        <v>373</v>
      </c>
      <c r="O673" s="15"/>
      <c r="P673" s="16" t="s">
        <v>954</v>
      </c>
      <c r="Q673" s="17">
        <v>5699</v>
      </c>
      <c r="R673" s="18">
        <v>47</v>
      </c>
      <c r="S673" s="19">
        <v>3473.5404999999996</v>
      </c>
      <c r="T673" s="20" t="s">
        <v>283</v>
      </c>
      <c r="U673" s="21" t="s">
        <v>288</v>
      </c>
      <c r="V673" s="22">
        <v>52</v>
      </c>
      <c r="W673" s="22">
        <v>1</v>
      </c>
      <c r="X673" s="23"/>
    </row>
    <row r="674" spans="1:24" s="1" customFormat="1" ht="61.05" customHeight="1" x14ac:dyDescent="0.3">
      <c r="A674" s="24" t="s">
        <v>570</v>
      </c>
      <c r="B674" s="24" t="s">
        <v>972</v>
      </c>
      <c r="C674" s="12" t="s">
        <v>973</v>
      </c>
      <c r="D674" s="54"/>
      <c r="E674" s="39" t="str">
        <f>HYPERLINK("https://www.google.ru/search?q=112376562&amp;newwindow=1&amp;tbm=isch","Еще фото")</f>
        <v>Еще фото</v>
      </c>
      <c r="F674" s="14"/>
      <c r="G674" s="24" t="s">
        <v>344</v>
      </c>
      <c r="H674" s="24" t="s">
        <v>27</v>
      </c>
      <c r="I674" s="24" t="s">
        <v>345</v>
      </c>
      <c r="J674" s="15" t="s">
        <v>28</v>
      </c>
      <c r="K674" s="16" t="s">
        <v>29</v>
      </c>
      <c r="L674" s="56"/>
      <c r="M674" s="15"/>
      <c r="N674" s="15" t="s">
        <v>373</v>
      </c>
      <c r="O674" s="15"/>
      <c r="P674" s="16" t="s">
        <v>954</v>
      </c>
      <c r="Q674" s="17">
        <v>5699</v>
      </c>
      <c r="R674" s="18">
        <v>47</v>
      </c>
      <c r="S674" s="19">
        <v>3473.5404999999996</v>
      </c>
      <c r="T674" s="20" t="s">
        <v>283</v>
      </c>
      <c r="U674" s="21" t="s">
        <v>352</v>
      </c>
      <c r="V674" s="22">
        <v>54</v>
      </c>
      <c r="W674" s="22">
        <v>1</v>
      </c>
      <c r="X674" s="23"/>
    </row>
    <row r="675" spans="1:24" s="1" customFormat="1" ht="21" customHeight="1" x14ac:dyDescent="0.3">
      <c r="A675" s="11" t="s">
        <v>570</v>
      </c>
      <c r="B675" s="11" t="s">
        <v>974</v>
      </c>
      <c r="C675" s="26" t="s">
        <v>975</v>
      </c>
      <c r="D675" s="57"/>
      <c r="E675" s="39" t="str">
        <f>HYPERLINK("https://www.google.ru/search?q=112376564&amp;newwindow=1&amp;tbm=isch","Еще фото")</f>
        <v>Еще фото</v>
      </c>
      <c r="F675" s="14"/>
      <c r="G675" s="11" t="s">
        <v>344</v>
      </c>
      <c r="H675" s="11" t="s">
        <v>27</v>
      </c>
      <c r="I675" s="15" t="s">
        <v>345</v>
      </c>
      <c r="J675" s="15" t="s">
        <v>28</v>
      </c>
      <c r="K675" s="16" t="s">
        <v>29</v>
      </c>
      <c r="L675" s="55" t="s">
        <v>953</v>
      </c>
      <c r="M675" s="15"/>
      <c r="N675" s="15" t="s">
        <v>37</v>
      </c>
      <c r="O675" s="15"/>
      <c r="P675" s="16" t="s">
        <v>954</v>
      </c>
      <c r="Q675" s="17">
        <v>5699</v>
      </c>
      <c r="R675" s="18">
        <v>47</v>
      </c>
      <c r="S675" s="19">
        <v>3473.5404999999996</v>
      </c>
      <c r="T675" s="20" t="s">
        <v>283</v>
      </c>
      <c r="U675" s="21" t="s">
        <v>285</v>
      </c>
      <c r="V675" s="22">
        <v>46</v>
      </c>
      <c r="W675" s="22">
        <v>1</v>
      </c>
      <c r="X675" s="23"/>
    </row>
    <row r="676" spans="1:24" s="1" customFormat="1" ht="21" customHeight="1" x14ac:dyDescent="0.3">
      <c r="A676" s="24" t="s">
        <v>570</v>
      </c>
      <c r="B676" s="24" t="s">
        <v>974</v>
      </c>
      <c r="C676" s="27" t="s">
        <v>975</v>
      </c>
      <c r="D676" s="58"/>
      <c r="E676" s="39" t="str">
        <f>HYPERLINK("https://www.google.ru/search?q=112376564&amp;newwindow=1&amp;tbm=isch","Еще фото")</f>
        <v>Еще фото</v>
      </c>
      <c r="F676" s="14"/>
      <c r="G676" s="24" t="s">
        <v>344</v>
      </c>
      <c r="H676" s="24" t="s">
        <v>27</v>
      </c>
      <c r="I676" s="24" t="s">
        <v>345</v>
      </c>
      <c r="J676" s="15" t="s">
        <v>28</v>
      </c>
      <c r="K676" s="16" t="s">
        <v>29</v>
      </c>
      <c r="L676" s="60"/>
      <c r="M676" s="15"/>
      <c r="N676" s="15" t="s">
        <v>37</v>
      </c>
      <c r="O676" s="15"/>
      <c r="P676" s="16" t="s">
        <v>954</v>
      </c>
      <c r="Q676" s="17">
        <v>5699</v>
      </c>
      <c r="R676" s="18">
        <v>47</v>
      </c>
      <c r="S676" s="19">
        <v>3473.5404999999996</v>
      </c>
      <c r="T676" s="20" t="s">
        <v>283</v>
      </c>
      <c r="U676" s="21" t="s">
        <v>286</v>
      </c>
      <c r="V676" s="22">
        <v>48</v>
      </c>
      <c r="W676" s="22">
        <v>2</v>
      </c>
      <c r="X676" s="23"/>
    </row>
    <row r="677" spans="1:24" s="1" customFormat="1" ht="21" customHeight="1" x14ac:dyDescent="0.3">
      <c r="A677" s="24" t="s">
        <v>570</v>
      </c>
      <c r="B677" s="24" t="s">
        <v>974</v>
      </c>
      <c r="C677" s="27" t="s">
        <v>975</v>
      </c>
      <c r="D677" s="58"/>
      <c r="E677" s="39" t="str">
        <f>HYPERLINK("https://www.google.ru/search?q=112376564&amp;newwindow=1&amp;tbm=isch","Еще фото")</f>
        <v>Еще фото</v>
      </c>
      <c r="F677" s="14"/>
      <c r="G677" s="24" t="s">
        <v>344</v>
      </c>
      <c r="H677" s="24" t="s">
        <v>27</v>
      </c>
      <c r="I677" s="24" t="s">
        <v>345</v>
      </c>
      <c r="J677" s="15" t="s">
        <v>28</v>
      </c>
      <c r="K677" s="16" t="s">
        <v>29</v>
      </c>
      <c r="L677" s="60"/>
      <c r="M677" s="15"/>
      <c r="N677" s="15" t="s">
        <v>37</v>
      </c>
      <c r="O677" s="15"/>
      <c r="P677" s="16" t="s">
        <v>954</v>
      </c>
      <c r="Q677" s="17">
        <v>5699</v>
      </c>
      <c r="R677" s="18">
        <v>47</v>
      </c>
      <c r="S677" s="19">
        <v>3473.5404999999996</v>
      </c>
      <c r="T677" s="20" t="s">
        <v>283</v>
      </c>
      <c r="U677" s="21" t="s">
        <v>287</v>
      </c>
      <c r="V677" s="22">
        <v>50</v>
      </c>
      <c r="W677" s="22">
        <v>2</v>
      </c>
      <c r="X677" s="23"/>
    </row>
    <row r="678" spans="1:24" s="1" customFormat="1" ht="21" customHeight="1" x14ac:dyDescent="0.3">
      <c r="A678" s="24" t="s">
        <v>570</v>
      </c>
      <c r="B678" s="24" t="s">
        <v>974</v>
      </c>
      <c r="C678" s="27" t="s">
        <v>975</v>
      </c>
      <c r="D678" s="58"/>
      <c r="E678" s="39" t="str">
        <f>HYPERLINK("https://www.google.ru/search?q=112376564&amp;newwindow=1&amp;tbm=isch","Еще фото")</f>
        <v>Еще фото</v>
      </c>
      <c r="F678" s="14"/>
      <c r="G678" s="24" t="s">
        <v>344</v>
      </c>
      <c r="H678" s="24" t="s">
        <v>27</v>
      </c>
      <c r="I678" s="24" t="s">
        <v>345</v>
      </c>
      <c r="J678" s="15" t="s">
        <v>28</v>
      </c>
      <c r="K678" s="16" t="s">
        <v>29</v>
      </c>
      <c r="L678" s="60"/>
      <c r="M678" s="15"/>
      <c r="N678" s="15" t="s">
        <v>37</v>
      </c>
      <c r="O678" s="15"/>
      <c r="P678" s="16" t="s">
        <v>954</v>
      </c>
      <c r="Q678" s="17">
        <v>5699</v>
      </c>
      <c r="R678" s="18">
        <v>47</v>
      </c>
      <c r="S678" s="19">
        <v>3473.5404999999996</v>
      </c>
      <c r="T678" s="20" t="s">
        <v>283</v>
      </c>
      <c r="U678" s="21" t="s">
        <v>288</v>
      </c>
      <c r="V678" s="22">
        <v>52</v>
      </c>
      <c r="W678" s="22">
        <v>2</v>
      </c>
      <c r="X678" s="23"/>
    </row>
    <row r="679" spans="1:24" s="1" customFormat="1" ht="32" customHeight="1" x14ac:dyDescent="0.3">
      <c r="A679" s="24" t="s">
        <v>570</v>
      </c>
      <c r="B679" s="24" t="s">
        <v>974</v>
      </c>
      <c r="C679" s="27" t="s">
        <v>975</v>
      </c>
      <c r="D679" s="59"/>
      <c r="E679" s="39" t="str">
        <f>HYPERLINK("https://www.google.ru/search?q=112376564&amp;newwindow=1&amp;tbm=isch","Еще фото")</f>
        <v>Еще фото</v>
      </c>
      <c r="F679" s="14"/>
      <c r="G679" s="24" t="s">
        <v>344</v>
      </c>
      <c r="H679" s="24" t="s">
        <v>27</v>
      </c>
      <c r="I679" s="24" t="s">
        <v>345</v>
      </c>
      <c r="J679" s="15" t="s">
        <v>28</v>
      </c>
      <c r="K679" s="16" t="s">
        <v>29</v>
      </c>
      <c r="L679" s="56"/>
      <c r="M679" s="15"/>
      <c r="N679" s="15" t="s">
        <v>37</v>
      </c>
      <c r="O679" s="15"/>
      <c r="P679" s="16" t="s">
        <v>954</v>
      </c>
      <c r="Q679" s="17">
        <v>5699</v>
      </c>
      <c r="R679" s="18">
        <v>47</v>
      </c>
      <c r="S679" s="19">
        <v>3473.5404999999996</v>
      </c>
      <c r="T679" s="20" t="s">
        <v>283</v>
      </c>
      <c r="U679" s="21" t="s">
        <v>352</v>
      </c>
      <c r="V679" s="22">
        <v>54</v>
      </c>
      <c r="W679" s="22">
        <v>2</v>
      </c>
      <c r="X679" s="23"/>
    </row>
    <row r="680" spans="1:24" s="1" customFormat="1" ht="35" customHeight="1" x14ac:dyDescent="0.3">
      <c r="A680" s="11" t="s">
        <v>570</v>
      </c>
      <c r="B680" s="11" t="s">
        <v>976</v>
      </c>
      <c r="C680" s="12" t="s">
        <v>977</v>
      </c>
      <c r="D680" s="57"/>
      <c r="E680" s="39" t="str">
        <f>HYPERLINK("https://www.google.ru/search?q=112376572&amp;newwindow=1&amp;tbm=isch","Еще фото")</f>
        <v>Еще фото</v>
      </c>
      <c r="F680" s="14"/>
      <c r="G680" s="11" t="s">
        <v>344</v>
      </c>
      <c r="H680" s="11" t="s">
        <v>27</v>
      </c>
      <c r="I680" s="15" t="s">
        <v>345</v>
      </c>
      <c r="J680" s="15" t="s">
        <v>28</v>
      </c>
      <c r="K680" s="16" t="s">
        <v>29</v>
      </c>
      <c r="L680" s="55" t="s">
        <v>920</v>
      </c>
      <c r="M680" s="15"/>
      <c r="N680" s="15" t="s">
        <v>76</v>
      </c>
      <c r="O680" s="15"/>
      <c r="P680" s="16" t="s">
        <v>50</v>
      </c>
      <c r="Q680" s="17">
        <v>11299</v>
      </c>
      <c r="R680" s="18">
        <v>47</v>
      </c>
      <c r="S680" s="19">
        <v>6886.7404999999999</v>
      </c>
      <c r="T680" s="20" t="s">
        <v>283</v>
      </c>
      <c r="U680" s="21" t="s">
        <v>284</v>
      </c>
      <c r="V680" s="22">
        <v>44</v>
      </c>
      <c r="W680" s="22">
        <v>1</v>
      </c>
      <c r="X680" s="23"/>
    </row>
    <row r="681" spans="1:24" s="1" customFormat="1" ht="35" customHeight="1" x14ac:dyDescent="0.3">
      <c r="A681" s="24" t="s">
        <v>570</v>
      </c>
      <c r="B681" s="24" t="s">
        <v>976</v>
      </c>
      <c r="C681" s="12" t="s">
        <v>977</v>
      </c>
      <c r="D681" s="58"/>
      <c r="E681" s="39" t="str">
        <f>HYPERLINK("https://www.google.ru/search?q=112376572&amp;newwindow=1&amp;tbm=isch","Еще фото")</f>
        <v>Еще фото</v>
      </c>
      <c r="F681" s="14"/>
      <c r="G681" s="24" t="s">
        <v>344</v>
      </c>
      <c r="H681" s="24" t="s">
        <v>27</v>
      </c>
      <c r="I681" s="24" t="s">
        <v>345</v>
      </c>
      <c r="J681" s="15" t="s">
        <v>28</v>
      </c>
      <c r="K681" s="16" t="s">
        <v>29</v>
      </c>
      <c r="L681" s="60"/>
      <c r="M681" s="15"/>
      <c r="N681" s="15" t="s">
        <v>76</v>
      </c>
      <c r="O681" s="15"/>
      <c r="P681" s="16" t="s">
        <v>50</v>
      </c>
      <c r="Q681" s="17">
        <v>11299</v>
      </c>
      <c r="R681" s="18">
        <v>47</v>
      </c>
      <c r="S681" s="19">
        <v>6886.7404999999999</v>
      </c>
      <c r="T681" s="20" t="s">
        <v>283</v>
      </c>
      <c r="U681" s="21" t="s">
        <v>285</v>
      </c>
      <c r="V681" s="22">
        <v>46</v>
      </c>
      <c r="W681" s="22">
        <v>1</v>
      </c>
      <c r="X681" s="23"/>
    </row>
    <row r="682" spans="1:24" s="1" customFormat="1" ht="37.049999999999997" customHeight="1" x14ac:dyDescent="0.3">
      <c r="A682" s="24" t="s">
        <v>570</v>
      </c>
      <c r="B682" s="24" t="s">
        <v>976</v>
      </c>
      <c r="C682" s="12" t="s">
        <v>977</v>
      </c>
      <c r="D682" s="59"/>
      <c r="E682" s="39" t="str">
        <f>HYPERLINK("https://www.google.ru/search?q=112376572&amp;newwindow=1&amp;tbm=isch","Еще фото")</f>
        <v>Еще фото</v>
      </c>
      <c r="F682" s="14"/>
      <c r="G682" s="24" t="s">
        <v>344</v>
      </c>
      <c r="H682" s="24" t="s">
        <v>27</v>
      </c>
      <c r="I682" s="24" t="s">
        <v>345</v>
      </c>
      <c r="J682" s="15" t="s">
        <v>28</v>
      </c>
      <c r="K682" s="16" t="s">
        <v>29</v>
      </c>
      <c r="L682" s="56"/>
      <c r="M682" s="15"/>
      <c r="N682" s="15" t="s">
        <v>76</v>
      </c>
      <c r="O682" s="15"/>
      <c r="P682" s="16" t="s">
        <v>50</v>
      </c>
      <c r="Q682" s="17">
        <v>11299</v>
      </c>
      <c r="R682" s="18">
        <v>47</v>
      </c>
      <c r="S682" s="19">
        <v>6886.7404999999999</v>
      </c>
      <c r="T682" s="20" t="s">
        <v>283</v>
      </c>
      <c r="U682" s="21" t="s">
        <v>352</v>
      </c>
      <c r="V682" s="22">
        <v>54</v>
      </c>
      <c r="W682" s="22">
        <v>1</v>
      </c>
      <c r="X682" s="23"/>
    </row>
    <row r="683" spans="1:24" s="1" customFormat="1" ht="26" customHeight="1" x14ac:dyDescent="0.3">
      <c r="A683" s="11" t="s">
        <v>570</v>
      </c>
      <c r="B683" s="11" t="s">
        <v>978</v>
      </c>
      <c r="C683" s="12" t="s">
        <v>979</v>
      </c>
      <c r="D683" s="57"/>
      <c r="E683" s="39" t="str">
        <f>HYPERLINK("https://www.google.ru/search?q=112376574&amp;newwindow=1&amp;tbm=isch","Еще фото")</f>
        <v>Еще фото</v>
      </c>
      <c r="F683" s="14"/>
      <c r="G683" s="11" t="s">
        <v>344</v>
      </c>
      <c r="H683" s="11" t="s">
        <v>27</v>
      </c>
      <c r="I683" s="15" t="s">
        <v>345</v>
      </c>
      <c r="J683" s="15" t="s">
        <v>28</v>
      </c>
      <c r="K683" s="16" t="s">
        <v>29</v>
      </c>
      <c r="L683" s="55" t="s">
        <v>920</v>
      </c>
      <c r="M683" s="15"/>
      <c r="N683" s="15" t="s">
        <v>76</v>
      </c>
      <c r="O683" s="15"/>
      <c r="P683" s="16" t="s">
        <v>50</v>
      </c>
      <c r="Q683" s="17">
        <v>7899</v>
      </c>
      <c r="R683" s="18">
        <v>47</v>
      </c>
      <c r="S683" s="19">
        <v>4814.4404999999997</v>
      </c>
      <c r="T683" s="20" t="s">
        <v>283</v>
      </c>
      <c r="U683" s="21" t="s">
        <v>285</v>
      </c>
      <c r="V683" s="22">
        <v>46</v>
      </c>
      <c r="W683" s="22">
        <v>4</v>
      </c>
      <c r="X683" s="23"/>
    </row>
    <row r="684" spans="1:24" s="1" customFormat="1" ht="26" customHeight="1" x14ac:dyDescent="0.3">
      <c r="A684" s="24" t="s">
        <v>570</v>
      </c>
      <c r="B684" s="24" t="s">
        <v>978</v>
      </c>
      <c r="C684" s="12" t="s">
        <v>979</v>
      </c>
      <c r="D684" s="58"/>
      <c r="E684" s="39" t="str">
        <f>HYPERLINK("https://www.google.ru/search?q=112376574&amp;newwindow=1&amp;tbm=isch","Еще фото")</f>
        <v>Еще фото</v>
      </c>
      <c r="F684" s="14"/>
      <c r="G684" s="24" t="s">
        <v>344</v>
      </c>
      <c r="H684" s="24" t="s">
        <v>27</v>
      </c>
      <c r="I684" s="24" t="s">
        <v>345</v>
      </c>
      <c r="J684" s="15" t="s">
        <v>28</v>
      </c>
      <c r="K684" s="16" t="s">
        <v>29</v>
      </c>
      <c r="L684" s="60"/>
      <c r="M684" s="15"/>
      <c r="N684" s="15" t="s">
        <v>76</v>
      </c>
      <c r="O684" s="15"/>
      <c r="P684" s="16" t="s">
        <v>50</v>
      </c>
      <c r="Q684" s="17">
        <v>7899</v>
      </c>
      <c r="R684" s="18">
        <v>47</v>
      </c>
      <c r="S684" s="19">
        <v>4814.4404999999997</v>
      </c>
      <c r="T684" s="20" t="s">
        <v>283</v>
      </c>
      <c r="U684" s="21" t="s">
        <v>286</v>
      </c>
      <c r="V684" s="22">
        <v>48</v>
      </c>
      <c r="W684" s="22">
        <v>3</v>
      </c>
      <c r="X684" s="23"/>
    </row>
    <row r="685" spans="1:24" s="1" customFormat="1" ht="26" customHeight="1" x14ac:dyDescent="0.3">
      <c r="A685" s="24" t="s">
        <v>570</v>
      </c>
      <c r="B685" s="24" t="s">
        <v>978</v>
      </c>
      <c r="C685" s="12" t="s">
        <v>979</v>
      </c>
      <c r="D685" s="58"/>
      <c r="E685" s="39" t="str">
        <f>HYPERLINK("https://www.google.ru/search?q=112376574&amp;newwindow=1&amp;tbm=isch","Еще фото")</f>
        <v>Еще фото</v>
      </c>
      <c r="F685" s="14"/>
      <c r="G685" s="24" t="s">
        <v>344</v>
      </c>
      <c r="H685" s="24" t="s">
        <v>27</v>
      </c>
      <c r="I685" s="24" t="s">
        <v>345</v>
      </c>
      <c r="J685" s="15" t="s">
        <v>28</v>
      </c>
      <c r="K685" s="16" t="s">
        <v>29</v>
      </c>
      <c r="L685" s="60"/>
      <c r="M685" s="15"/>
      <c r="N685" s="15" t="s">
        <v>76</v>
      </c>
      <c r="O685" s="15"/>
      <c r="P685" s="16" t="s">
        <v>50</v>
      </c>
      <c r="Q685" s="17">
        <v>7899</v>
      </c>
      <c r="R685" s="18">
        <v>47</v>
      </c>
      <c r="S685" s="19">
        <v>4814.4404999999997</v>
      </c>
      <c r="T685" s="20" t="s">
        <v>283</v>
      </c>
      <c r="U685" s="21" t="s">
        <v>288</v>
      </c>
      <c r="V685" s="22">
        <v>52</v>
      </c>
      <c r="W685" s="22">
        <v>1</v>
      </c>
      <c r="X685" s="23"/>
    </row>
    <row r="686" spans="1:24" s="1" customFormat="1" ht="26" customHeight="1" x14ac:dyDescent="0.3">
      <c r="A686" s="24" t="s">
        <v>570</v>
      </c>
      <c r="B686" s="24" t="s">
        <v>978</v>
      </c>
      <c r="C686" s="12" t="s">
        <v>979</v>
      </c>
      <c r="D686" s="59"/>
      <c r="E686" s="39" t="str">
        <f>HYPERLINK("https://www.google.ru/search?q=112376574&amp;newwindow=1&amp;tbm=isch","Еще фото")</f>
        <v>Еще фото</v>
      </c>
      <c r="F686" s="14"/>
      <c r="G686" s="24" t="s">
        <v>344</v>
      </c>
      <c r="H686" s="24" t="s">
        <v>27</v>
      </c>
      <c r="I686" s="24" t="s">
        <v>345</v>
      </c>
      <c r="J686" s="15" t="s">
        <v>28</v>
      </c>
      <c r="K686" s="16" t="s">
        <v>29</v>
      </c>
      <c r="L686" s="56"/>
      <c r="M686" s="15"/>
      <c r="N686" s="15" t="s">
        <v>76</v>
      </c>
      <c r="O686" s="15"/>
      <c r="P686" s="16" t="s">
        <v>50</v>
      </c>
      <c r="Q686" s="17">
        <v>7899</v>
      </c>
      <c r="R686" s="18">
        <v>47</v>
      </c>
      <c r="S686" s="19">
        <v>4814.4404999999997</v>
      </c>
      <c r="T686" s="20" t="s">
        <v>283</v>
      </c>
      <c r="U686" s="21" t="s">
        <v>352</v>
      </c>
      <c r="V686" s="22">
        <v>54</v>
      </c>
      <c r="W686" s="22">
        <v>4</v>
      </c>
      <c r="X686" s="23"/>
    </row>
    <row r="687" spans="1:24" s="1" customFormat="1" ht="21" customHeight="1" x14ac:dyDescent="0.3">
      <c r="A687" s="11" t="s">
        <v>570</v>
      </c>
      <c r="B687" s="11" t="s">
        <v>980</v>
      </c>
      <c r="C687" s="26" t="s">
        <v>981</v>
      </c>
      <c r="D687" s="57"/>
      <c r="E687" s="39" t="str">
        <f>HYPERLINK("https://www.google.ru/search?q=112376977&amp;newwindow=1&amp;tbm=isch","Еще фото")</f>
        <v>Еще фото</v>
      </c>
      <c r="F687" s="14"/>
      <c r="G687" s="11" t="s">
        <v>344</v>
      </c>
      <c r="H687" s="11" t="s">
        <v>27</v>
      </c>
      <c r="I687" s="15" t="s">
        <v>345</v>
      </c>
      <c r="J687" s="15" t="s">
        <v>28</v>
      </c>
      <c r="K687" s="16" t="s">
        <v>62</v>
      </c>
      <c r="L687" s="55" t="s">
        <v>949</v>
      </c>
      <c r="M687" s="15"/>
      <c r="N687" s="15" t="s">
        <v>373</v>
      </c>
      <c r="O687" s="15"/>
      <c r="P687" s="16" t="s">
        <v>363</v>
      </c>
      <c r="Q687" s="17">
        <v>7399</v>
      </c>
      <c r="R687" s="18">
        <v>47</v>
      </c>
      <c r="S687" s="19">
        <v>4509.6904999999997</v>
      </c>
      <c r="T687" s="20" t="s">
        <v>283</v>
      </c>
      <c r="U687" s="21" t="s">
        <v>284</v>
      </c>
      <c r="V687" s="22">
        <v>40</v>
      </c>
      <c r="W687" s="22">
        <v>6</v>
      </c>
      <c r="X687" s="23"/>
    </row>
    <row r="688" spans="1:24" s="1" customFormat="1" ht="21" customHeight="1" x14ac:dyDescent="0.3">
      <c r="A688" s="24" t="s">
        <v>570</v>
      </c>
      <c r="B688" s="24" t="s">
        <v>980</v>
      </c>
      <c r="C688" s="27" t="s">
        <v>981</v>
      </c>
      <c r="D688" s="58"/>
      <c r="E688" s="39" t="str">
        <f>HYPERLINK("https://www.google.ru/search?q=112376977&amp;newwindow=1&amp;tbm=isch","Еще фото")</f>
        <v>Еще фото</v>
      </c>
      <c r="F688" s="14"/>
      <c r="G688" s="24" t="s">
        <v>344</v>
      </c>
      <c r="H688" s="24" t="s">
        <v>27</v>
      </c>
      <c r="I688" s="24" t="s">
        <v>345</v>
      </c>
      <c r="J688" s="15" t="s">
        <v>28</v>
      </c>
      <c r="K688" s="16" t="s">
        <v>62</v>
      </c>
      <c r="L688" s="60"/>
      <c r="M688" s="15"/>
      <c r="N688" s="15" t="s">
        <v>373</v>
      </c>
      <c r="O688" s="15"/>
      <c r="P688" s="16" t="s">
        <v>363</v>
      </c>
      <c r="Q688" s="17">
        <v>7399</v>
      </c>
      <c r="R688" s="18">
        <v>47</v>
      </c>
      <c r="S688" s="19">
        <v>4509.6904999999997</v>
      </c>
      <c r="T688" s="20" t="s">
        <v>283</v>
      </c>
      <c r="U688" s="21" t="s">
        <v>285</v>
      </c>
      <c r="V688" s="22">
        <v>42</v>
      </c>
      <c r="W688" s="22">
        <v>12</v>
      </c>
      <c r="X688" s="23"/>
    </row>
    <row r="689" spans="1:24" s="1" customFormat="1" ht="21" customHeight="1" x14ac:dyDescent="0.3">
      <c r="A689" s="24" t="s">
        <v>570</v>
      </c>
      <c r="B689" s="24" t="s">
        <v>980</v>
      </c>
      <c r="C689" s="27" t="s">
        <v>981</v>
      </c>
      <c r="D689" s="58"/>
      <c r="E689" s="39" t="str">
        <f>HYPERLINK("https://www.google.ru/search?q=112376977&amp;newwindow=1&amp;tbm=isch","Еще фото")</f>
        <v>Еще фото</v>
      </c>
      <c r="F689" s="14"/>
      <c r="G689" s="24" t="s">
        <v>344</v>
      </c>
      <c r="H689" s="24" t="s">
        <v>27</v>
      </c>
      <c r="I689" s="24" t="s">
        <v>345</v>
      </c>
      <c r="J689" s="15" t="s">
        <v>28</v>
      </c>
      <c r="K689" s="16" t="s">
        <v>62</v>
      </c>
      <c r="L689" s="60"/>
      <c r="M689" s="15"/>
      <c r="N689" s="15" t="s">
        <v>373</v>
      </c>
      <c r="O689" s="15"/>
      <c r="P689" s="16" t="s">
        <v>363</v>
      </c>
      <c r="Q689" s="17">
        <v>7399</v>
      </c>
      <c r="R689" s="18">
        <v>47</v>
      </c>
      <c r="S689" s="19">
        <v>4509.6904999999997</v>
      </c>
      <c r="T689" s="20" t="s">
        <v>283</v>
      </c>
      <c r="U689" s="21" t="s">
        <v>286</v>
      </c>
      <c r="V689" s="22">
        <v>44</v>
      </c>
      <c r="W689" s="22">
        <v>10</v>
      </c>
      <c r="X689" s="23"/>
    </row>
    <row r="690" spans="1:24" s="1" customFormat="1" ht="21" customHeight="1" x14ac:dyDescent="0.3">
      <c r="A690" s="24" t="s">
        <v>570</v>
      </c>
      <c r="B690" s="24" t="s">
        <v>980</v>
      </c>
      <c r="C690" s="27" t="s">
        <v>981</v>
      </c>
      <c r="D690" s="58"/>
      <c r="E690" s="39" t="str">
        <f>HYPERLINK("https://www.google.ru/search?q=112376977&amp;newwindow=1&amp;tbm=isch","Еще фото")</f>
        <v>Еще фото</v>
      </c>
      <c r="F690" s="14"/>
      <c r="G690" s="24" t="s">
        <v>344</v>
      </c>
      <c r="H690" s="24" t="s">
        <v>27</v>
      </c>
      <c r="I690" s="24" t="s">
        <v>345</v>
      </c>
      <c r="J690" s="15" t="s">
        <v>28</v>
      </c>
      <c r="K690" s="16" t="s">
        <v>62</v>
      </c>
      <c r="L690" s="60"/>
      <c r="M690" s="15"/>
      <c r="N690" s="15" t="s">
        <v>373</v>
      </c>
      <c r="O690" s="15"/>
      <c r="P690" s="16" t="s">
        <v>363</v>
      </c>
      <c r="Q690" s="17">
        <v>7399</v>
      </c>
      <c r="R690" s="18">
        <v>47</v>
      </c>
      <c r="S690" s="19">
        <v>4509.6904999999997</v>
      </c>
      <c r="T690" s="20" t="s">
        <v>283</v>
      </c>
      <c r="U690" s="21" t="s">
        <v>287</v>
      </c>
      <c r="V690" s="22">
        <v>46</v>
      </c>
      <c r="W690" s="22">
        <v>6</v>
      </c>
      <c r="X690" s="23"/>
    </row>
    <row r="691" spans="1:24" s="1" customFormat="1" ht="32" customHeight="1" x14ac:dyDescent="0.3">
      <c r="A691" s="24" t="s">
        <v>570</v>
      </c>
      <c r="B691" s="24" t="s">
        <v>980</v>
      </c>
      <c r="C691" s="27" t="s">
        <v>981</v>
      </c>
      <c r="D691" s="59"/>
      <c r="E691" s="39" t="str">
        <f>HYPERLINK("https://www.google.ru/search?q=112376977&amp;newwindow=1&amp;tbm=isch","Еще фото")</f>
        <v>Еще фото</v>
      </c>
      <c r="F691" s="14"/>
      <c r="G691" s="24" t="s">
        <v>344</v>
      </c>
      <c r="H691" s="24" t="s">
        <v>27</v>
      </c>
      <c r="I691" s="24" t="s">
        <v>345</v>
      </c>
      <c r="J691" s="15" t="s">
        <v>28</v>
      </c>
      <c r="K691" s="16" t="s">
        <v>62</v>
      </c>
      <c r="L691" s="56"/>
      <c r="M691" s="15"/>
      <c r="N691" s="15" t="s">
        <v>373</v>
      </c>
      <c r="O691" s="15"/>
      <c r="P691" s="16" t="s">
        <v>363</v>
      </c>
      <c r="Q691" s="17">
        <v>7399</v>
      </c>
      <c r="R691" s="18">
        <v>47</v>
      </c>
      <c r="S691" s="19">
        <v>4509.6904999999997</v>
      </c>
      <c r="T691" s="20" t="s">
        <v>283</v>
      </c>
      <c r="U691" s="21" t="s">
        <v>288</v>
      </c>
      <c r="V691" s="22">
        <v>48</v>
      </c>
      <c r="W691" s="22">
        <v>5</v>
      </c>
      <c r="X691" s="23"/>
    </row>
    <row r="692" spans="1:24" s="1" customFormat="1" ht="108" customHeight="1" x14ac:dyDescent="0.3">
      <c r="A692" s="11" t="s">
        <v>570</v>
      </c>
      <c r="B692" s="11" t="s">
        <v>982</v>
      </c>
      <c r="C692" s="12" t="s">
        <v>983</v>
      </c>
      <c r="D692" s="13"/>
      <c r="E692" s="39" t="str">
        <f>HYPERLINK("https://www.google.ru/search?q=112351132&amp;newwindow=1&amp;tbm=isch","Еще фото")</f>
        <v>Еще фото</v>
      </c>
      <c r="F692" s="14"/>
      <c r="G692" s="11" t="s">
        <v>394</v>
      </c>
      <c r="H692" s="11" t="s">
        <v>27</v>
      </c>
      <c r="I692" s="15" t="s">
        <v>389</v>
      </c>
      <c r="J692" s="15" t="s">
        <v>279</v>
      </c>
      <c r="K692" s="16" t="s">
        <v>62</v>
      </c>
      <c r="L692" s="15" t="s">
        <v>984</v>
      </c>
      <c r="M692" s="15"/>
      <c r="N692" s="15" t="s">
        <v>985</v>
      </c>
      <c r="O692" s="15"/>
      <c r="P692" s="16" t="s">
        <v>50</v>
      </c>
      <c r="Q692" s="17">
        <v>8999</v>
      </c>
      <c r="R692" s="18">
        <v>50</v>
      </c>
      <c r="S692" s="19">
        <v>5174.4249999999993</v>
      </c>
      <c r="T692" s="20" t="s">
        <v>283</v>
      </c>
      <c r="U692" s="21" t="s">
        <v>287</v>
      </c>
      <c r="V692" s="22">
        <v>46</v>
      </c>
      <c r="W692" s="22">
        <v>1</v>
      </c>
      <c r="X692" s="23"/>
    </row>
    <row r="693" spans="1:24" s="1" customFormat="1" ht="26" customHeight="1" x14ac:dyDescent="0.3">
      <c r="A693" s="11" t="s">
        <v>570</v>
      </c>
      <c r="B693" s="11" t="s">
        <v>986</v>
      </c>
      <c r="C693" s="12" t="s">
        <v>987</v>
      </c>
      <c r="D693" s="57"/>
      <c r="E693" s="39" t="str">
        <f>HYPERLINK("https://www.google.ru/search?q=112377704&amp;newwindow=1&amp;tbm=isch","Еще фото")</f>
        <v>Еще фото</v>
      </c>
      <c r="F693" s="14"/>
      <c r="G693" s="11" t="s">
        <v>388</v>
      </c>
      <c r="H693" s="11" t="s">
        <v>27</v>
      </c>
      <c r="I693" s="15" t="s">
        <v>389</v>
      </c>
      <c r="J693" s="15" t="s">
        <v>28</v>
      </c>
      <c r="K693" s="16" t="s">
        <v>62</v>
      </c>
      <c r="L693" s="55"/>
      <c r="M693" s="15"/>
      <c r="N693" s="15" t="s">
        <v>76</v>
      </c>
      <c r="O693" s="15"/>
      <c r="P693" s="16" t="s">
        <v>391</v>
      </c>
      <c r="Q693" s="17">
        <v>8999</v>
      </c>
      <c r="R693" s="18">
        <v>50</v>
      </c>
      <c r="S693" s="19">
        <v>5174.4249999999993</v>
      </c>
      <c r="T693" s="20" t="s">
        <v>283</v>
      </c>
      <c r="U693" s="21" t="s">
        <v>284</v>
      </c>
      <c r="V693" s="22">
        <v>40</v>
      </c>
      <c r="W693" s="22">
        <v>1</v>
      </c>
      <c r="X693" s="23"/>
    </row>
    <row r="694" spans="1:24" s="1" customFormat="1" ht="26" customHeight="1" x14ac:dyDescent="0.3">
      <c r="A694" s="24" t="s">
        <v>570</v>
      </c>
      <c r="B694" s="24" t="s">
        <v>986</v>
      </c>
      <c r="C694" s="12" t="s">
        <v>987</v>
      </c>
      <c r="D694" s="58"/>
      <c r="E694" s="39" t="str">
        <f>HYPERLINK("https://www.google.ru/search?q=112377704&amp;newwindow=1&amp;tbm=isch","Еще фото")</f>
        <v>Еще фото</v>
      </c>
      <c r="F694" s="14"/>
      <c r="G694" s="24" t="s">
        <v>388</v>
      </c>
      <c r="H694" s="24" t="s">
        <v>27</v>
      </c>
      <c r="I694" s="24" t="s">
        <v>389</v>
      </c>
      <c r="J694" s="15" t="s">
        <v>28</v>
      </c>
      <c r="K694" s="16" t="s">
        <v>62</v>
      </c>
      <c r="L694" s="60"/>
      <c r="M694" s="15"/>
      <c r="N694" s="15" t="s">
        <v>76</v>
      </c>
      <c r="O694" s="15"/>
      <c r="P694" s="16" t="s">
        <v>391</v>
      </c>
      <c r="Q694" s="17">
        <v>8999</v>
      </c>
      <c r="R694" s="18">
        <v>50</v>
      </c>
      <c r="S694" s="19">
        <v>5174.4249999999993</v>
      </c>
      <c r="T694" s="20" t="s">
        <v>283</v>
      </c>
      <c r="U694" s="21" t="s">
        <v>285</v>
      </c>
      <c r="V694" s="22">
        <v>42</v>
      </c>
      <c r="W694" s="22">
        <v>1</v>
      </c>
      <c r="X694" s="23"/>
    </row>
    <row r="695" spans="1:24" s="1" customFormat="1" ht="26" customHeight="1" x14ac:dyDescent="0.3">
      <c r="A695" s="24" t="s">
        <v>570</v>
      </c>
      <c r="B695" s="24" t="s">
        <v>986</v>
      </c>
      <c r="C695" s="12" t="s">
        <v>987</v>
      </c>
      <c r="D695" s="58"/>
      <c r="E695" s="39" t="str">
        <f>HYPERLINK("https://www.google.ru/search?q=112377704&amp;newwindow=1&amp;tbm=isch","Еще фото")</f>
        <v>Еще фото</v>
      </c>
      <c r="F695" s="14"/>
      <c r="G695" s="24" t="s">
        <v>388</v>
      </c>
      <c r="H695" s="24" t="s">
        <v>27</v>
      </c>
      <c r="I695" s="24" t="s">
        <v>389</v>
      </c>
      <c r="J695" s="15" t="s">
        <v>28</v>
      </c>
      <c r="K695" s="16" t="s">
        <v>62</v>
      </c>
      <c r="L695" s="60"/>
      <c r="M695" s="15"/>
      <c r="N695" s="15" t="s">
        <v>76</v>
      </c>
      <c r="O695" s="15"/>
      <c r="P695" s="16" t="s">
        <v>391</v>
      </c>
      <c r="Q695" s="17">
        <v>8999</v>
      </c>
      <c r="R695" s="18">
        <v>50</v>
      </c>
      <c r="S695" s="19">
        <v>5174.4249999999993</v>
      </c>
      <c r="T695" s="20" t="s">
        <v>283</v>
      </c>
      <c r="U695" s="21" t="s">
        <v>286</v>
      </c>
      <c r="V695" s="22">
        <v>44</v>
      </c>
      <c r="W695" s="22">
        <v>1</v>
      </c>
      <c r="X695" s="23"/>
    </row>
    <row r="696" spans="1:24" s="1" customFormat="1" ht="26" customHeight="1" x14ac:dyDescent="0.3">
      <c r="A696" s="24" t="s">
        <v>570</v>
      </c>
      <c r="B696" s="24" t="s">
        <v>986</v>
      </c>
      <c r="C696" s="12" t="s">
        <v>987</v>
      </c>
      <c r="D696" s="59"/>
      <c r="E696" s="39" t="str">
        <f>HYPERLINK("https://www.google.ru/search?q=112377704&amp;newwindow=1&amp;tbm=isch","Еще фото")</f>
        <v>Еще фото</v>
      </c>
      <c r="F696" s="14"/>
      <c r="G696" s="24" t="s">
        <v>388</v>
      </c>
      <c r="H696" s="24" t="s">
        <v>27</v>
      </c>
      <c r="I696" s="24" t="s">
        <v>389</v>
      </c>
      <c r="J696" s="15" t="s">
        <v>28</v>
      </c>
      <c r="K696" s="16" t="s">
        <v>62</v>
      </c>
      <c r="L696" s="56"/>
      <c r="M696" s="15"/>
      <c r="N696" s="15" t="s">
        <v>76</v>
      </c>
      <c r="O696" s="15"/>
      <c r="P696" s="16" t="s">
        <v>391</v>
      </c>
      <c r="Q696" s="17">
        <v>8999</v>
      </c>
      <c r="R696" s="18">
        <v>50</v>
      </c>
      <c r="S696" s="19">
        <v>5174.4249999999993</v>
      </c>
      <c r="T696" s="20" t="s">
        <v>283</v>
      </c>
      <c r="U696" s="21" t="s">
        <v>287</v>
      </c>
      <c r="V696" s="22">
        <v>46</v>
      </c>
      <c r="W696" s="22">
        <v>1</v>
      </c>
      <c r="X696" s="23"/>
    </row>
    <row r="697" spans="1:24" s="1" customFormat="1" ht="21" customHeight="1" x14ac:dyDescent="0.3">
      <c r="A697" s="11" t="s">
        <v>570</v>
      </c>
      <c r="B697" s="11" t="s">
        <v>988</v>
      </c>
      <c r="C697" s="26" t="s">
        <v>989</v>
      </c>
      <c r="D697" s="57"/>
      <c r="E697" s="39" t="str">
        <f>HYPERLINK("https://www.google.ru/search?q=112378756&amp;newwindow=1&amp;tbm=isch","Еще фото")</f>
        <v>Еще фото</v>
      </c>
      <c r="F697" s="14"/>
      <c r="G697" s="11" t="s">
        <v>388</v>
      </c>
      <c r="H697" s="11" t="s">
        <v>27</v>
      </c>
      <c r="I697" s="15" t="s">
        <v>389</v>
      </c>
      <c r="J697" s="15" t="s">
        <v>28</v>
      </c>
      <c r="K697" s="16" t="s">
        <v>29</v>
      </c>
      <c r="L697" s="55" t="s">
        <v>990</v>
      </c>
      <c r="M697" s="15"/>
      <c r="N697" s="15" t="s">
        <v>37</v>
      </c>
      <c r="O697" s="15"/>
      <c r="P697" s="16" t="s">
        <v>991</v>
      </c>
      <c r="Q697" s="17">
        <v>8499</v>
      </c>
      <c r="R697" s="18">
        <v>50</v>
      </c>
      <c r="S697" s="19">
        <v>4886.9249999999993</v>
      </c>
      <c r="T697" s="20" t="s">
        <v>283</v>
      </c>
      <c r="U697" s="21" t="s">
        <v>285</v>
      </c>
      <c r="V697" s="22">
        <v>46</v>
      </c>
      <c r="W697" s="22">
        <v>4</v>
      </c>
      <c r="X697" s="23"/>
    </row>
    <row r="698" spans="1:24" s="1" customFormat="1" ht="21" customHeight="1" x14ac:dyDescent="0.3">
      <c r="A698" s="24" t="s">
        <v>570</v>
      </c>
      <c r="B698" s="24" t="s">
        <v>988</v>
      </c>
      <c r="C698" s="27" t="s">
        <v>989</v>
      </c>
      <c r="D698" s="58"/>
      <c r="E698" s="39" t="str">
        <f>HYPERLINK("https://www.google.ru/search?q=112378756&amp;newwindow=1&amp;tbm=isch","Еще фото")</f>
        <v>Еще фото</v>
      </c>
      <c r="F698" s="14"/>
      <c r="G698" s="24" t="s">
        <v>388</v>
      </c>
      <c r="H698" s="24" t="s">
        <v>27</v>
      </c>
      <c r="I698" s="24" t="s">
        <v>389</v>
      </c>
      <c r="J698" s="15" t="s">
        <v>28</v>
      </c>
      <c r="K698" s="16" t="s">
        <v>29</v>
      </c>
      <c r="L698" s="60"/>
      <c r="M698" s="15"/>
      <c r="N698" s="15" t="s">
        <v>37</v>
      </c>
      <c r="O698" s="15"/>
      <c r="P698" s="16" t="s">
        <v>991</v>
      </c>
      <c r="Q698" s="17">
        <v>8499</v>
      </c>
      <c r="R698" s="18">
        <v>50</v>
      </c>
      <c r="S698" s="19">
        <v>4886.9249999999993</v>
      </c>
      <c r="T698" s="20" t="s">
        <v>283</v>
      </c>
      <c r="U698" s="21" t="s">
        <v>286</v>
      </c>
      <c r="V698" s="22">
        <v>48</v>
      </c>
      <c r="W698" s="22">
        <v>10</v>
      </c>
      <c r="X698" s="23"/>
    </row>
    <row r="699" spans="1:24" s="1" customFormat="1" ht="21" customHeight="1" x14ac:dyDescent="0.3">
      <c r="A699" s="24" t="s">
        <v>570</v>
      </c>
      <c r="B699" s="24" t="s">
        <v>988</v>
      </c>
      <c r="C699" s="27" t="s">
        <v>989</v>
      </c>
      <c r="D699" s="58"/>
      <c r="E699" s="39" t="str">
        <f>HYPERLINK("https://www.google.ru/search?q=112378756&amp;newwindow=1&amp;tbm=isch","Еще фото")</f>
        <v>Еще фото</v>
      </c>
      <c r="F699" s="14"/>
      <c r="G699" s="24" t="s">
        <v>388</v>
      </c>
      <c r="H699" s="24" t="s">
        <v>27</v>
      </c>
      <c r="I699" s="24" t="s">
        <v>389</v>
      </c>
      <c r="J699" s="15" t="s">
        <v>28</v>
      </c>
      <c r="K699" s="16" t="s">
        <v>29</v>
      </c>
      <c r="L699" s="60"/>
      <c r="M699" s="15"/>
      <c r="N699" s="15" t="s">
        <v>37</v>
      </c>
      <c r="O699" s="15"/>
      <c r="P699" s="16" t="s">
        <v>991</v>
      </c>
      <c r="Q699" s="17">
        <v>8499</v>
      </c>
      <c r="R699" s="18">
        <v>50</v>
      </c>
      <c r="S699" s="19">
        <v>4886.9249999999993</v>
      </c>
      <c r="T699" s="20" t="s">
        <v>283</v>
      </c>
      <c r="U699" s="21" t="s">
        <v>287</v>
      </c>
      <c r="V699" s="22">
        <v>50</v>
      </c>
      <c r="W699" s="22">
        <v>11</v>
      </c>
      <c r="X699" s="23"/>
    </row>
    <row r="700" spans="1:24" s="1" customFormat="1" ht="21" customHeight="1" x14ac:dyDescent="0.3">
      <c r="A700" s="24" t="s">
        <v>570</v>
      </c>
      <c r="B700" s="24" t="s">
        <v>988</v>
      </c>
      <c r="C700" s="27" t="s">
        <v>989</v>
      </c>
      <c r="D700" s="58"/>
      <c r="E700" s="39" t="str">
        <f>HYPERLINK("https://www.google.ru/search?q=112378756&amp;newwindow=1&amp;tbm=isch","Еще фото")</f>
        <v>Еще фото</v>
      </c>
      <c r="F700" s="14"/>
      <c r="G700" s="24" t="s">
        <v>388</v>
      </c>
      <c r="H700" s="24" t="s">
        <v>27</v>
      </c>
      <c r="I700" s="24" t="s">
        <v>389</v>
      </c>
      <c r="J700" s="15" t="s">
        <v>28</v>
      </c>
      <c r="K700" s="16" t="s">
        <v>29</v>
      </c>
      <c r="L700" s="60"/>
      <c r="M700" s="15"/>
      <c r="N700" s="15" t="s">
        <v>37</v>
      </c>
      <c r="O700" s="15"/>
      <c r="P700" s="16" t="s">
        <v>991</v>
      </c>
      <c r="Q700" s="17">
        <v>8499</v>
      </c>
      <c r="R700" s="18">
        <v>50</v>
      </c>
      <c r="S700" s="19">
        <v>4886.9249999999993</v>
      </c>
      <c r="T700" s="20" t="s">
        <v>283</v>
      </c>
      <c r="U700" s="21" t="s">
        <v>288</v>
      </c>
      <c r="V700" s="22">
        <v>52</v>
      </c>
      <c r="W700" s="22">
        <v>4</v>
      </c>
      <c r="X700" s="23"/>
    </row>
    <row r="701" spans="1:24" s="1" customFormat="1" ht="32" customHeight="1" x14ac:dyDescent="0.3">
      <c r="A701" s="24" t="s">
        <v>570</v>
      </c>
      <c r="B701" s="24" t="s">
        <v>988</v>
      </c>
      <c r="C701" s="27" t="s">
        <v>989</v>
      </c>
      <c r="D701" s="59"/>
      <c r="E701" s="39" t="str">
        <f>HYPERLINK("https://www.google.ru/search?q=112378756&amp;newwindow=1&amp;tbm=isch","Еще фото")</f>
        <v>Еще фото</v>
      </c>
      <c r="F701" s="14"/>
      <c r="G701" s="24" t="s">
        <v>388</v>
      </c>
      <c r="H701" s="24" t="s">
        <v>27</v>
      </c>
      <c r="I701" s="24" t="s">
        <v>389</v>
      </c>
      <c r="J701" s="15" t="s">
        <v>28</v>
      </c>
      <c r="K701" s="16" t="s">
        <v>29</v>
      </c>
      <c r="L701" s="56"/>
      <c r="M701" s="15"/>
      <c r="N701" s="15" t="s">
        <v>37</v>
      </c>
      <c r="O701" s="15"/>
      <c r="P701" s="16" t="s">
        <v>991</v>
      </c>
      <c r="Q701" s="17">
        <v>8499</v>
      </c>
      <c r="R701" s="18">
        <v>50</v>
      </c>
      <c r="S701" s="19">
        <v>4886.9249999999993</v>
      </c>
      <c r="T701" s="20" t="s">
        <v>283</v>
      </c>
      <c r="U701" s="21" t="s">
        <v>352</v>
      </c>
      <c r="V701" s="22">
        <v>54</v>
      </c>
      <c r="W701" s="22">
        <v>4</v>
      </c>
      <c r="X701" s="23"/>
    </row>
    <row r="702" spans="1:24" s="1" customFormat="1" ht="108" customHeight="1" x14ac:dyDescent="0.3">
      <c r="A702" s="11" t="s">
        <v>570</v>
      </c>
      <c r="B702" s="11" t="s">
        <v>992</v>
      </c>
      <c r="C702" s="12" t="s">
        <v>993</v>
      </c>
      <c r="D702" s="13"/>
      <c r="E702" s="39" t="str">
        <f>HYPERLINK("https://www.google.ru/search?q=112363880&amp;newwindow=1&amp;tbm=isch","Еще фото")</f>
        <v>Еще фото</v>
      </c>
      <c r="F702" s="14"/>
      <c r="G702" s="11" t="s">
        <v>394</v>
      </c>
      <c r="H702" s="11" t="s">
        <v>27</v>
      </c>
      <c r="I702" s="15" t="s">
        <v>389</v>
      </c>
      <c r="J702" s="15" t="s">
        <v>279</v>
      </c>
      <c r="K702" s="16" t="s">
        <v>29</v>
      </c>
      <c r="L702" s="15" t="s">
        <v>994</v>
      </c>
      <c r="M702" s="15"/>
      <c r="N702" s="15" t="s">
        <v>49</v>
      </c>
      <c r="O702" s="15"/>
      <c r="P702" s="16" t="s">
        <v>50</v>
      </c>
      <c r="Q702" s="17">
        <v>6899</v>
      </c>
      <c r="R702" s="18">
        <v>47.82</v>
      </c>
      <c r="S702" s="19">
        <v>4139.9884999999995</v>
      </c>
      <c r="T702" s="20" t="s">
        <v>283</v>
      </c>
      <c r="U702" s="21" t="s">
        <v>285</v>
      </c>
      <c r="V702" s="22">
        <v>46</v>
      </c>
      <c r="W702" s="22">
        <v>1</v>
      </c>
      <c r="X702" s="23"/>
    </row>
    <row r="703" spans="1:24" s="1" customFormat="1" ht="108" customHeight="1" x14ac:dyDescent="0.3">
      <c r="A703" s="11" t="s">
        <v>570</v>
      </c>
      <c r="B703" s="11" t="s">
        <v>995</v>
      </c>
      <c r="C703" s="12" t="s">
        <v>996</v>
      </c>
      <c r="D703" s="13"/>
      <c r="E703" s="39" t="str">
        <f>HYPERLINK("https://www.google.ru/search?q=LQ67LJA89&amp;newwindow=1&amp;tbm=isch","Еще фото")</f>
        <v>Еще фото</v>
      </c>
      <c r="F703" s="14"/>
      <c r="G703" s="11" t="s">
        <v>388</v>
      </c>
      <c r="H703" s="11" t="s">
        <v>27</v>
      </c>
      <c r="I703" s="15" t="s">
        <v>389</v>
      </c>
      <c r="J703" s="15" t="s">
        <v>279</v>
      </c>
      <c r="K703" s="16" t="s">
        <v>62</v>
      </c>
      <c r="L703" s="15" t="s">
        <v>997</v>
      </c>
      <c r="M703" s="15"/>
      <c r="N703" s="15" t="s">
        <v>37</v>
      </c>
      <c r="O703" s="15"/>
      <c r="P703" s="16" t="s">
        <v>998</v>
      </c>
      <c r="Q703" s="17">
        <v>10499</v>
      </c>
      <c r="R703" s="18">
        <v>47.61</v>
      </c>
      <c r="S703" s="19">
        <v>6324.9884999999995</v>
      </c>
      <c r="T703" s="20" t="s">
        <v>283</v>
      </c>
      <c r="U703" s="21" t="s">
        <v>284</v>
      </c>
      <c r="V703" s="22">
        <v>40</v>
      </c>
      <c r="W703" s="22">
        <v>5</v>
      </c>
      <c r="X703" s="23"/>
    </row>
    <row r="704" spans="1:24" s="1" customFormat="1" ht="35" customHeight="1" x14ac:dyDescent="0.3">
      <c r="A704" s="11" t="s">
        <v>570</v>
      </c>
      <c r="B704" s="11" t="s">
        <v>999</v>
      </c>
      <c r="C704" s="12" t="s">
        <v>1000</v>
      </c>
      <c r="D704" s="57"/>
      <c r="E704" s="39" t="str">
        <f>HYPERLINK("https://www.google.ru/search?q=112351136&amp;newwindow=1&amp;tbm=isch","Еще фото")</f>
        <v>Еще фото</v>
      </c>
      <c r="F704" s="14"/>
      <c r="G704" s="11" t="s">
        <v>400</v>
      </c>
      <c r="H704" s="11" t="s">
        <v>27</v>
      </c>
      <c r="I704" s="15" t="s">
        <v>389</v>
      </c>
      <c r="J704" s="15" t="s">
        <v>28</v>
      </c>
      <c r="K704" s="16" t="s">
        <v>62</v>
      </c>
      <c r="L704" s="55" t="s">
        <v>1001</v>
      </c>
      <c r="M704" s="15"/>
      <c r="N704" s="15" t="s">
        <v>37</v>
      </c>
      <c r="O704" s="15"/>
      <c r="P704" s="16" t="s">
        <v>77</v>
      </c>
      <c r="Q704" s="17">
        <v>10999</v>
      </c>
      <c r="R704" s="18">
        <v>47</v>
      </c>
      <c r="S704" s="19">
        <v>6703.8904999999995</v>
      </c>
      <c r="T704" s="20" t="s">
        <v>283</v>
      </c>
      <c r="U704" s="21" t="s">
        <v>285</v>
      </c>
      <c r="V704" s="22">
        <v>42</v>
      </c>
      <c r="W704" s="22">
        <v>5</v>
      </c>
      <c r="X704" s="23"/>
    </row>
    <row r="705" spans="1:24" s="1" customFormat="1" ht="35" customHeight="1" x14ac:dyDescent="0.3">
      <c r="A705" s="24" t="s">
        <v>570</v>
      </c>
      <c r="B705" s="24" t="s">
        <v>999</v>
      </c>
      <c r="C705" s="12" t="s">
        <v>1000</v>
      </c>
      <c r="D705" s="58"/>
      <c r="E705" s="39" t="str">
        <f>HYPERLINK("https://www.google.ru/search?q=112351136&amp;newwindow=1&amp;tbm=isch","Еще фото")</f>
        <v>Еще фото</v>
      </c>
      <c r="F705" s="14"/>
      <c r="G705" s="24" t="s">
        <v>400</v>
      </c>
      <c r="H705" s="24" t="s">
        <v>27</v>
      </c>
      <c r="I705" s="24" t="s">
        <v>389</v>
      </c>
      <c r="J705" s="15" t="s">
        <v>28</v>
      </c>
      <c r="K705" s="16" t="s">
        <v>62</v>
      </c>
      <c r="L705" s="60"/>
      <c r="M705" s="15"/>
      <c r="N705" s="15" t="s">
        <v>37</v>
      </c>
      <c r="O705" s="15"/>
      <c r="P705" s="16" t="s">
        <v>77</v>
      </c>
      <c r="Q705" s="17">
        <v>10999</v>
      </c>
      <c r="R705" s="18">
        <v>47</v>
      </c>
      <c r="S705" s="19">
        <v>6703.8904999999995</v>
      </c>
      <c r="T705" s="20" t="s">
        <v>283</v>
      </c>
      <c r="U705" s="21" t="s">
        <v>286</v>
      </c>
      <c r="V705" s="22">
        <v>44</v>
      </c>
      <c r="W705" s="22">
        <v>13</v>
      </c>
      <c r="X705" s="23"/>
    </row>
    <row r="706" spans="1:24" s="1" customFormat="1" ht="37.049999999999997" customHeight="1" x14ac:dyDescent="0.3">
      <c r="A706" s="24" t="s">
        <v>570</v>
      </c>
      <c r="B706" s="24" t="s">
        <v>999</v>
      </c>
      <c r="C706" s="12" t="s">
        <v>1000</v>
      </c>
      <c r="D706" s="59"/>
      <c r="E706" s="39" t="str">
        <f>HYPERLINK("https://www.google.ru/search?q=112351136&amp;newwindow=1&amp;tbm=isch","Еще фото")</f>
        <v>Еще фото</v>
      </c>
      <c r="F706" s="14"/>
      <c r="G706" s="24" t="s">
        <v>400</v>
      </c>
      <c r="H706" s="24" t="s">
        <v>27</v>
      </c>
      <c r="I706" s="24" t="s">
        <v>389</v>
      </c>
      <c r="J706" s="15" t="s">
        <v>28</v>
      </c>
      <c r="K706" s="16" t="s">
        <v>62</v>
      </c>
      <c r="L706" s="56"/>
      <c r="M706" s="15"/>
      <c r="N706" s="15" t="s">
        <v>37</v>
      </c>
      <c r="O706" s="15"/>
      <c r="P706" s="16" t="s">
        <v>77</v>
      </c>
      <c r="Q706" s="17">
        <v>10999</v>
      </c>
      <c r="R706" s="18">
        <v>47</v>
      </c>
      <c r="S706" s="19">
        <v>6703.8904999999995</v>
      </c>
      <c r="T706" s="20" t="s">
        <v>283</v>
      </c>
      <c r="U706" s="21" t="s">
        <v>287</v>
      </c>
      <c r="V706" s="22">
        <v>46</v>
      </c>
      <c r="W706" s="22">
        <v>3</v>
      </c>
      <c r="X706" s="23"/>
    </row>
    <row r="707" spans="1:24" s="1" customFormat="1" ht="108" customHeight="1" x14ac:dyDescent="0.3">
      <c r="A707" s="11" t="s">
        <v>570</v>
      </c>
      <c r="B707" s="11" t="s">
        <v>1002</v>
      </c>
      <c r="C707" s="12" t="s">
        <v>1003</v>
      </c>
      <c r="D707" s="13"/>
      <c r="E707" s="39" t="str">
        <f>HYPERLINK("https://www.google.ru/search?q=112355176&amp;newwindow=1&amp;tbm=isch","Еще фото")</f>
        <v>Еще фото</v>
      </c>
      <c r="F707" s="14"/>
      <c r="G707" s="11" t="s">
        <v>388</v>
      </c>
      <c r="H707" s="11" t="s">
        <v>27</v>
      </c>
      <c r="I707" s="15" t="s">
        <v>389</v>
      </c>
      <c r="J707" s="15" t="s">
        <v>279</v>
      </c>
      <c r="K707" s="16" t="s">
        <v>62</v>
      </c>
      <c r="L707" s="15" t="s">
        <v>1004</v>
      </c>
      <c r="M707" s="15"/>
      <c r="N707" s="15" t="s">
        <v>281</v>
      </c>
      <c r="O707" s="15"/>
      <c r="P707" s="16" t="s">
        <v>998</v>
      </c>
      <c r="Q707" s="17">
        <v>8699</v>
      </c>
      <c r="R707" s="18">
        <v>47</v>
      </c>
      <c r="S707" s="19">
        <v>5302.0405000000001</v>
      </c>
      <c r="T707" s="20" t="s">
        <v>283</v>
      </c>
      <c r="U707" s="21" t="s">
        <v>287</v>
      </c>
      <c r="V707" s="22">
        <v>46</v>
      </c>
      <c r="W707" s="22">
        <v>1</v>
      </c>
      <c r="X707" s="23"/>
    </row>
    <row r="708" spans="1:24" s="1" customFormat="1" ht="108" customHeight="1" x14ac:dyDescent="0.3">
      <c r="A708" s="11" t="s">
        <v>570</v>
      </c>
      <c r="B708" s="11" t="s">
        <v>1005</v>
      </c>
      <c r="C708" s="12" t="s">
        <v>1006</v>
      </c>
      <c r="D708" s="13"/>
      <c r="E708" s="39" t="str">
        <f>HYPERLINK("https://www.google.ru/search?q=112355661&amp;newwindow=1&amp;tbm=isch","Еще фото")</f>
        <v>Еще фото</v>
      </c>
      <c r="F708" s="14"/>
      <c r="G708" s="11" t="s">
        <v>394</v>
      </c>
      <c r="H708" s="11" t="s">
        <v>27</v>
      </c>
      <c r="I708" s="15" t="s">
        <v>389</v>
      </c>
      <c r="J708" s="15" t="s">
        <v>279</v>
      </c>
      <c r="K708" s="16" t="s">
        <v>29</v>
      </c>
      <c r="L708" s="15" t="s">
        <v>1007</v>
      </c>
      <c r="M708" s="15"/>
      <c r="N708" s="15" t="s">
        <v>49</v>
      </c>
      <c r="O708" s="15"/>
      <c r="P708" s="16" t="s">
        <v>1008</v>
      </c>
      <c r="Q708" s="17">
        <v>8399</v>
      </c>
      <c r="R708" s="18">
        <v>47</v>
      </c>
      <c r="S708" s="19">
        <v>5119.1904999999997</v>
      </c>
      <c r="T708" s="20" t="s">
        <v>283</v>
      </c>
      <c r="U708" s="21" t="s">
        <v>286</v>
      </c>
      <c r="V708" s="22">
        <v>48</v>
      </c>
      <c r="W708" s="22">
        <v>1</v>
      </c>
      <c r="X708" s="23"/>
    </row>
    <row r="709" spans="1:24" s="1" customFormat="1" ht="52.05" customHeight="1" x14ac:dyDescent="0.3">
      <c r="A709" s="11" t="s">
        <v>570</v>
      </c>
      <c r="B709" s="11" t="s">
        <v>1009</v>
      </c>
      <c r="C709" s="12" t="s">
        <v>1010</v>
      </c>
      <c r="D709" s="53"/>
      <c r="E709" s="39" t="str">
        <f>HYPERLINK("https://www.google.ru/search?q=112355671&amp;newwindow=1&amp;tbm=isch","Еще фото")</f>
        <v>Еще фото</v>
      </c>
      <c r="F709" s="14"/>
      <c r="G709" s="11" t="s">
        <v>394</v>
      </c>
      <c r="H709" s="11" t="s">
        <v>27</v>
      </c>
      <c r="I709" s="15" t="s">
        <v>389</v>
      </c>
      <c r="J709" s="15" t="s">
        <v>279</v>
      </c>
      <c r="K709" s="16" t="s">
        <v>29</v>
      </c>
      <c r="L709" s="55" t="s">
        <v>1011</v>
      </c>
      <c r="M709" s="15"/>
      <c r="N709" s="15" t="s">
        <v>37</v>
      </c>
      <c r="O709" s="15"/>
      <c r="P709" s="16" t="s">
        <v>50</v>
      </c>
      <c r="Q709" s="17">
        <v>8999</v>
      </c>
      <c r="R709" s="18">
        <v>47</v>
      </c>
      <c r="S709" s="19">
        <v>5484.8904999999995</v>
      </c>
      <c r="T709" s="20" t="s">
        <v>283</v>
      </c>
      <c r="U709" s="21" t="s">
        <v>286</v>
      </c>
      <c r="V709" s="22">
        <v>48</v>
      </c>
      <c r="W709" s="22">
        <v>4</v>
      </c>
      <c r="X709" s="23"/>
    </row>
    <row r="710" spans="1:24" s="1" customFormat="1" ht="61.05" customHeight="1" x14ac:dyDescent="0.3">
      <c r="A710" s="24" t="s">
        <v>570</v>
      </c>
      <c r="B710" s="24" t="s">
        <v>1009</v>
      </c>
      <c r="C710" s="12" t="s">
        <v>1010</v>
      </c>
      <c r="D710" s="54"/>
      <c r="E710" s="39" t="str">
        <f>HYPERLINK("https://www.google.ru/search?q=112355671&amp;newwindow=1&amp;tbm=isch","Еще фото")</f>
        <v>Еще фото</v>
      </c>
      <c r="F710" s="14"/>
      <c r="G710" s="24" t="s">
        <v>394</v>
      </c>
      <c r="H710" s="24" t="s">
        <v>27</v>
      </c>
      <c r="I710" s="24" t="s">
        <v>389</v>
      </c>
      <c r="J710" s="15" t="s">
        <v>279</v>
      </c>
      <c r="K710" s="16" t="s">
        <v>29</v>
      </c>
      <c r="L710" s="56"/>
      <c r="M710" s="15"/>
      <c r="N710" s="15" t="s">
        <v>37</v>
      </c>
      <c r="O710" s="15"/>
      <c r="P710" s="16" t="s">
        <v>50</v>
      </c>
      <c r="Q710" s="17">
        <v>8999</v>
      </c>
      <c r="R710" s="18">
        <v>47</v>
      </c>
      <c r="S710" s="19">
        <v>5484.8904999999995</v>
      </c>
      <c r="T710" s="20" t="s">
        <v>283</v>
      </c>
      <c r="U710" s="21" t="s">
        <v>288</v>
      </c>
      <c r="V710" s="22">
        <v>52</v>
      </c>
      <c r="W710" s="22">
        <v>3</v>
      </c>
      <c r="X710" s="23"/>
    </row>
    <row r="711" spans="1:24" s="1" customFormat="1" ht="108" customHeight="1" x14ac:dyDescent="0.3">
      <c r="A711" s="11" t="s">
        <v>570</v>
      </c>
      <c r="B711" s="11" t="s">
        <v>1012</v>
      </c>
      <c r="C711" s="12" t="s">
        <v>1013</v>
      </c>
      <c r="D711" s="13"/>
      <c r="E711" s="39" t="str">
        <f>HYPERLINK("https://www.google.ru/search?q=112363838&amp;newwindow=1&amp;tbm=isch","Еще фото")</f>
        <v>Еще фото</v>
      </c>
      <c r="F711" s="14"/>
      <c r="G711" s="11" t="s">
        <v>388</v>
      </c>
      <c r="H711" s="11" t="s">
        <v>27</v>
      </c>
      <c r="I711" s="15" t="s">
        <v>389</v>
      </c>
      <c r="J711" s="15" t="s">
        <v>279</v>
      </c>
      <c r="K711" s="16" t="s">
        <v>62</v>
      </c>
      <c r="L711" s="15" t="s">
        <v>1014</v>
      </c>
      <c r="M711" s="15"/>
      <c r="N711" s="15" t="s">
        <v>441</v>
      </c>
      <c r="O711" s="15"/>
      <c r="P711" s="16" t="s">
        <v>391</v>
      </c>
      <c r="Q711" s="17">
        <v>9299</v>
      </c>
      <c r="R711" s="18">
        <v>47</v>
      </c>
      <c r="S711" s="19">
        <v>5667.7404999999999</v>
      </c>
      <c r="T711" s="20" t="s">
        <v>283</v>
      </c>
      <c r="U711" s="21" t="s">
        <v>287</v>
      </c>
      <c r="V711" s="22">
        <v>46</v>
      </c>
      <c r="W711" s="22">
        <v>2</v>
      </c>
      <c r="X711" s="23"/>
    </row>
    <row r="712" spans="1:24" s="1" customFormat="1" ht="108" customHeight="1" x14ac:dyDescent="0.3">
      <c r="A712" s="11" t="s">
        <v>570</v>
      </c>
      <c r="B712" s="11" t="s">
        <v>1015</v>
      </c>
      <c r="C712" s="12" t="s">
        <v>1016</v>
      </c>
      <c r="D712" s="13"/>
      <c r="E712" s="39" t="str">
        <f>HYPERLINK("https://www.google.ru/search?q=112363839&amp;newwindow=1&amp;tbm=isch","Еще фото")</f>
        <v>Еще фото</v>
      </c>
      <c r="F712" s="14"/>
      <c r="G712" s="11" t="s">
        <v>388</v>
      </c>
      <c r="H712" s="11" t="s">
        <v>27</v>
      </c>
      <c r="I712" s="15" t="s">
        <v>389</v>
      </c>
      <c r="J712" s="15" t="s">
        <v>279</v>
      </c>
      <c r="K712" s="16" t="s">
        <v>62</v>
      </c>
      <c r="L712" s="15" t="s">
        <v>1014</v>
      </c>
      <c r="M712" s="15"/>
      <c r="N712" s="15" t="s">
        <v>281</v>
      </c>
      <c r="O712" s="15"/>
      <c r="P712" s="16" t="s">
        <v>391</v>
      </c>
      <c r="Q712" s="17">
        <v>9299</v>
      </c>
      <c r="R712" s="18">
        <v>47</v>
      </c>
      <c r="S712" s="19">
        <v>5667.7404999999999</v>
      </c>
      <c r="T712" s="20" t="s">
        <v>283</v>
      </c>
      <c r="U712" s="21" t="s">
        <v>287</v>
      </c>
      <c r="V712" s="22">
        <v>46</v>
      </c>
      <c r="W712" s="22">
        <v>1</v>
      </c>
      <c r="X712" s="23"/>
    </row>
    <row r="713" spans="1:24" s="1" customFormat="1" ht="35" customHeight="1" x14ac:dyDescent="0.3">
      <c r="A713" s="11" t="s">
        <v>570</v>
      </c>
      <c r="B713" s="11" t="s">
        <v>1017</v>
      </c>
      <c r="C713" s="12" t="s">
        <v>1018</v>
      </c>
      <c r="D713" s="57"/>
      <c r="E713" s="39" t="str">
        <f>HYPERLINK("https://www.google.ru/search?q=112363890&amp;newwindow=1&amp;tbm=isch","Еще фото")</f>
        <v>Еще фото</v>
      </c>
      <c r="F713" s="14"/>
      <c r="G713" s="11" t="s">
        <v>394</v>
      </c>
      <c r="H713" s="11" t="s">
        <v>27</v>
      </c>
      <c r="I713" s="15" t="s">
        <v>389</v>
      </c>
      <c r="J713" s="15" t="s">
        <v>279</v>
      </c>
      <c r="K713" s="16" t="s">
        <v>29</v>
      </c>
      <c r="L713" s="55" t="s">
        <v>1011</v>
      </c>
      <c r="M713" s="15"/>
      <c r="N713" s="15" t="s">
        <v>281</v>
      </c>
      <c r="O713" s="15"/>
      <c r="P713" s="16" t="s">
        <v>50</v>
      </c>
      <c r="Q713" s="17">
        <v>8199</v>
      </c>
      <c r="R713" s="18">
        <v>47</v>
      </c>
      <c r="S713" s="19">
        <v>4997.2905000000001</v>
      </c>
      <c r="T713" s="20" t="s">
        <v>283</v>
      </c>
      <c r="U713" s="21" t="s">
        <v>285</v>
      </c>
      <c r="V713" s="22">
        <v>46</v>
      </c>
      <c r="W713" s="22">
        <v>1</v>
      </c>
      <c r="X713" s="23"/>
    </row>
    <row r="714" spans="1:24" s="1" customFormat="1" ht="35" customHeight="1" x14ac:dyDescent="0.3">
      <c r="A714" s="24" t="s">
        <v>570</v>
      </c>
      <c r="B714" s="24" t="s">
        <v>1017</v>
      </c>
      <c r="C714" s="12" t="s">
        <v>1018</v>
      </c>
      <c r="D714" s="58"/>
      <c r="E714" s="39" t="str">
        <f>HYPERLINK("https://www.google.ru/search?q=112363890&amp;newwindow=1&amp;tbm=isch","Еще фото")</f>
        <v>Еще фото</v>
      </c>
      <c r="F714" s="14"/>
      <c r="G714" s="24" t="s">
        <v>394</v>
      </c>
      <c r="H714" s="24" t="s">
        <v>27</v>
      </c>
      <c r="I714" s="24" t="s">
        <v>389</v>
      </c>
      <c r="J714" s="15" t="s">
        <v>279</v>
      </c>
      <c r="K714" s="16" t="s">
        <v>29</v>
      </c>
      <c r="L714" s="60"/>
      <c r="M714" s="15"/>
      <c r="N714" s="15" t="s">
        <v>281</v>
      </c>
      <c r="O714" s="15"/>
      <c r="P714" s="16" t="s">
        <v>50</v>
      </c>
      <c r="Q714" s="17">
        <v>8199</v>
      </c>
      <c r="R714" s="18">
        <v>47</v>
      </c>
      <c r="S714" s="19">
        <v>4997.2905000000001</v>
      </c>
      <c r="T714" s="20" t="s">
        <v>283</v>
      </c>
      <c r="U714" s="21" t="s">
        <v>286</v>
      </c>
      <c r="V714" s="22">
        <v>48</v>
      </c>
      <c r="W714" s="22">
        <v>7</v>
      </c>
      <c r="X714" s="23"/>
    </row>
    <row r="715" spans="1:24" s="1" customFormat="1" ht="37.049999999999997" customHeight="1" x14ac:dyDescent="0.3">
      <c r="A715" s="24" t="s">
        <v>570</v>
      </c>
      <c r="B715" s="24" t="s">
        <v>1017</v>
      </c>
      <c r="C715" s="12" t="s">
        <v>1018</v>
      </c>
      <c r="D715" s="59"/>
      <c r="E715" s="39" t="str">
        <f>HYPERLINK("https://www.google.ru/search?q=112363890&amp;newwindow=1&amp;tbm=isch","Еще фото")</f>
        <v>Еще фото</v>
      </c>
      <c r="F715" s="14"/>
      <c r="G715" s="24" t="s">
        <v>394</v>
      </c>
      <c r="H715" s="24" t="s">
        <v>27</v>
      </c>
      <c r="I715" s="24" t="s">
        <v>389</v>
      </c>
      <c r="J715" s="15" t="s">
        <v>279</v>
      </c>
      <c r="K715" s="16" t="s">
        <v>29</v>
      </c>
      <c r="L715" s="56"/>
      <c r="M715" s="15"/>
      <c r="N715" s="15" t="s">
        <v>281</v>
      </c>
      <c r="O715" s="15"/>
      <c r="P715" s="16" t="s">
        <v>50</v>
      </c>
      <c r="Q715" s="17">
        <v>8199</v>
      </c>
      <c r="R715" s="18">
        <v>47</v>
      </c>
      <c r="S715" s="19">
        <v>4997.2905000000001</v>
      </c>
      <c r="T715" s="20" t="s">
        <v>283</v>
      </c>
      <c r="U715" s="21" t="s">
        <v>288</v>
      </c>
      <c r="V715" s="22">
        <v>52</v>
      </c>
      <c r="W715" s="22">
        <v>5</v>
      </c>
      <c r="X715" s="23"/>
    </row>
    <row r="716" spans="1:24" s="1" customFormat="1" ht="108" customHeight="1" x14ac:dyDescent="0.3">
      <c r="A716" s="11" t="s">
        <v>570</v>
      </c>
      <c r="B716" s="11" t="s">
        <v>1019</v>
      </c>
      <c r="C716" s="12" t="s">
        <v>1020</v>
      </c>
      <c r="D716" s="13"/>
      <c r="E716" s="39" t="str">
        <f>HYPERLINK("https://www.google.ru/search?q=112363891&amp;newwindow=1&amp;tbm=isch","Еще фото")</f>
        <v>Еще фото</v>
      </c>
      <c r="F716" s="14"/>
      <c r="G716" s="11" t="s">
        <v>394</v>
      </c>
      <c r="H716" s="11" t="s">
        <v>27</v>
      </c>
      <c r="I716" s="15" t="s">
        <v>389</v>
      </c>
      <c r="J716" s="15" t="s">
        <v>279</v>
      </c>
      <c r="K716" s="16" t="s">
        <v>29</v>
      </c>
      <c r="L716" s="15" t="s">
        <v>1011</v>
      </c>
      <c r="M716" s="15"/>
      <c r="N716" s="15" t="s">
        <v>37</v>
      </c>
      <c r="O716" s="15"/>
      <c r="P716" s="16" t="s">
        <v>50</v>
      </c>
      <c r="Q716" s="17">
        <v>8199</v>
      </c>
      <c r="R716" s="18">
        <v>47</v>
      </c>
      <c r="S716" s="19">
        <v>4997.2905000000001</v>
      </c>
      <c r="T716" s="20" t="s">
        <v>283</v>
      </c>
      <c r="U716" s="21" t="s">
        <v>287</v>
      </c>
      <c r="V716" s="22">
        <v>50</v>
      </c>
      <c r="W716" s="22">
        <v>4</v>
      </c>
      <c r="X716" s="23"/>
    </row>
    <row r="717" spans="1:24" s="1" customFormat="1" ht="108" customHeight="1" x14ac:dyDescent="0.3">
      <c r="A717" s="11" t="s">
        <v>570</v>
      </c>
      <c r="B717" s="11" t="s">
        <v>1021</v>
      </c>
      <c r="C717" s="12" t="s">
        <v>1022</v>
      </c>
      <c r="D717" s="13"/>
      <c r="E717" s="39" t="str">
        <f>HYPERLINK("https://www.google.ru/search?q=112370539&amp;newwindow=1&amp;tbm=isch","Еще фото")</f>
        <v>Еще фото</v>
      </c>
      <c r="F717" s="14"/>
      <c r="G717" s="11" t="s">
        <v>1023</v>
      </c>
      <c r="H717" s="11" t="s">
        <v>27</v>
      </c>
      <c r="I717" s="15" t="s">
        <v>389</v>
      </c>
      <c r="J717" s="15" t="s">
        <v>28</v>
      </c>
      <c r="K717" s="16" t="s">
        <v>29</v>
      </c>
      <c r="L717" s="15" t="s">
        <v>1024</v>
      </c>
      <c r="M717" s="15"/>
      <c r="N717" s="15" t="s">
        <v>281</v>
      </c>
      <c r="O717" s="15"/>
      <c r="P717" s="16" t="s">
        <v>1025</v>
      </c>
      <c r="Q717" s="17">
        <v>11599</v>
      </c>
      <c r="R717" s="18">
        <v>47</v>
      </c>
      <c r="S717" s="19">
        <v>7069.5904999999993</v>
      </c>
      <c r="T717" s="20" t="s">
        <v>283</v>
      </c>
      <c r="U717" s="21" t="s">
        <v>287</v>
      </c>
      <c r="V717" s="22">
        <v>50</v>
      </c>
      <c r="W717" s="22">
        <v>1</v>
      </c>
      <c r="X717" s="23"/>
    </row>
    <row r="718" spans="1:24" s="1" customFormat="1" ht="26" customHeight="1" x14ac:dyDescent="0.3">
      <c r="A718" s="11" t="s">
        <v>570</v>
      </c>
      <c r="B718" s="11" t="s">
        <v>1026</v>
      </c>
      <c r="C718" s="12" t="s">
        <v>1027</v>
      </c>
      <c r="D718" s="57"/>
      <c r="E718" s="39" t="str">
        <f>HYPERLINK("https://www.google.ru/search?q=112376421&amp;newwindow=1&amp;tbm=isch","Еще фото")</f>
        <v>Еще фото</v>
      </c>
      <c r="F718" s="14"/>
      <c r="G718" s="11" t="s">
        <v>388</v>
      </c>
      <c r="H718" s="11" t="s">
        <v>27</v>
      </c>
      <c r="I718" s="15" t="s">
        <v>389</v>
      </c>
      <c r="J718" s="15" t="s">
        <v>28</v>
      </c>
      <c r="K718" s="16" t="s">
        <v>29</v>
      </c>
      <c r="L718" s="55"/>
      <c r="M718" s="15"/>
      <c r="N718" s="15" t="s">
        <v>281</v>
      </c>
      <c r="O718" s="15"/>
      <c r="P718" s="16" t="s">
        <v>391</v>
      </c>
      <c r="Q718" s="17">
        <v>8999</v>
      </c>
      <c r="R718" s="18">
        <v>47</v>
      </c>
      <c r="S718" s="19">
        <v>5484.8904999999995</v>
      </c>
      <c r="T718" s="20" t="s">
        <v>283</v>
      </c>
      <c r="U718" s="21" t="s">
        <v>285</v>
      </c>
      <c r="V718" s="22">
        <v>46</v>
      </c>
      <c r="W718" s="22">
        <v>1</v>
      </c>
      <c r="X718" s="23"/>
    </row>
    <row r="719" spans="1:24" s="1" customFormat="1" ht="26" customHeight="1" x14ac:dyDescent="0.3">
      <c r="A719" s="24" t="s">
        <v>570</v>
      </c>
      <c r="B719" s="24" t="s">
        <v>1026</v>
      </c>
      <c r="C719" s="12" t="s">
        <v>1027</v>
      </c>
      <c r="D719" s="58"/>
      <c r="E719" s="39" t="str">
        <f>HYPERLINK("https://www.google.ru/search?q=112376421&amp;newwindow=1&amp;tbm=isch","Еще фото")</f>
        <v>Еще фото</v>
      </c>
      <c r="F719" s="14"/>
      <c r="G719" s="24" t="s">
        <v>388</v>
      </c>
      <c r="H719" s="24" t="s">
        <v>27</v>
      </c>
      <c r="I719" s="24" t="s">
        <v>389</v>
      </c>
      <c r="J719" s="15" t="s">
        <v>28</v>
      </c>
      <c r="K719" s="16" t="s">
        <v>29</v>
      </c>
      <c r="L719" s="60"/>
      <c r="M719" s="15"/>
      <c r="N719" s="15" t="s">
        <v>281</v>
      </c>
      <c r="O719" s="15"/>
      <c r="P719" s="16" t="s">
        <v>391</v>
      </c>
      <c r="Q719" s="17">
        <v>8999</v>
      </c>
      <c r="R719" s="18">
        <v>47</v>
      </c>
      <c r="S719" s="19">
        <v>5484.8904999999995</v>
      </c>
      <c r="T719" s="20" t="s">
        <v>283</v>
      </c>
      <c r="U719" s="21" t="s">
        <v>286</v>
      </c>
      <c r="V719" s="22">
        <v>48</v>
      </c>
      <c r="W719" s="22">
        <v>1</v>
      </c>
      <c r="X719" s="23"/>
    </row>
    <row r="720" spans="1:24" s="1" customFormat="1" ht="26" customHeight="1" x14ac:dyDescent="0.3">
      <c r="A720" s="24" t="s">
        <v>570</v>
      </c>
      <c r="B720" s="24" t="s">
        <v>1026</v>
      </c>
      <c r="C720" s="12" t="s">
        <v>1027</v>
      </c>
      <c r="D720" s="58"/>
      <c r="E720" s="39" t="str">
        <f>HYPERLINK("https://www.google.ru/search?q=112376421&amp;newwindow=1&amp;tbm=isch","Еще фото")</f>
        <v>Еще фото</v>
      </c>
      <c r="F720" s="14"/>
      <c r="G720" s="24" t="s">
        <v>388</v>
      </c>
      <c r="H720" s="24" t="s">
        <v>27</v>
      </c>
      <c r="I720" s="24" t="s">
        <v>389</v>
      </c>
      <c r="J720" s="15" t="s">
        <v>28</v>
      </c>
      <c r="K720" s="16" t="s">
        <v>29</v>
      </c>
      <c r="L720" s="60"/>
      <c r="M720" s="15"/>
      <c r="N720" s="15" t="s">
        <v>281</v>
      </c>
      <c r="O720" s="15"/>
      <c r="P720" s="16" t="s">
        <v>391</v>
      </c>
      <c r="Q720" s="17">
        <v>8999</v>
      </c>
      <c r="R720" s="18">
        <v>47</v>
      </c>
      <c r="S720" s="19">
        <v>5484.8904999999995</v>
      </c>
      <c r="T720" s="20" t="s">
        <v>283</v>
      </c>
      <c r="U720" s="21" t="s">
        <v>287</v>
      </c>
      <c r="V720" s="22">
        <v>50</v>
      </c>
      <c r="W720" s="22">
        <v>1</v>
      </c>
      <c r="X720" s="23"/>
    </row>
    <row r="721" spans="1:24" s="1" customFormat="1" ht="26" customHeight="1" x14ac:dyDescent="0.3">
      <c r="A721" s="24" t="s">
        <v>570</v>
      </c>
      <c r="B721" s="24" t="s">
        <v>1026</v>
      </c>
      <c r="C721" s="12" t="s">
        <v>1027</v>
      </c>
      <c r="D721" s="59"/>
      <c r="E721" s="39" t="str">
        <f>HYPERLINK("https://www.google.ru/search?q=112376421&amp;newwindow=1&amp;tbm=isch","Еще фото")</f>
        <v>Еще фото</v>
      </c>
      <c r="F721" s="14"/>
      <c r="G721" s="24" t="s">
        <v>388</v>
      </c>
      <c r="H721" s="24" t="s">
        <v>27</v>
      </c>
      <c r="I721" s="24" t="s">
        <v>389</v>
      </c>
      <c r="J721" s="15" t="s">
        <v>28</v>
      </c>
      <c r="K721" s="16" t="s">
        <v>29</v>
      </c>
      <c r="L721" s="56"/>
      <c r="M721" s="15"/>
      <c r="N721" s="15" t="s">
        <v>281</v>
      </c>
      <c r="O721" s="15"/>
      <c r="P721" s="16" t="s">
        <v>391</v>
      </c>
      <c r="Q721" s="17">
        <v>8999</v>
      </c>
      <c r="R721" s="18">
        <v>47</v>
      </c>
      <c r="S721" s="19">
        <v>5484.8904999999995</v>
      </c>
      <c r="T721" s="20" t="s">
        <v>283</v>
      </c>
      <c r="U721" s="21" t="s">
        <v>288</v>
      </c>
      <c r="V721" s="22">
        <v>52</v>
      </c>
      <c r="W721" s="22">
        <v>1</v>
      </c>
      <c r="X721" s="23"/>
    </row>
    <row r="722" spans="1:24" s="1" customFormat="1" ht="21" customHeight="1" x14ac:dyDescent="0.3">
      <c r="A722" s="11" t="s">
        <v>570</v>
      </c>
      <c r="B722" s="11" t="s">
        <v>1028</v>
      </c>
      <c r="C722" s="26" t="s">
        <v>1029</v>
      </c>
      <c r="D722" s="57"/>
      <c r="E722" s="39" t="str">
        <f>HYPERLINK("https://www.google.ru/search?q=112376423&amp;newwindow=1&amp;tbm=isch","Еще фото")</f>
        <v>Еще фото</v>
      </c>
      <c r="F722" s="14"/>
      <c r="G722" s="11" t="s">
        <v>394</v>
      </c>
      <c r="H722" s="11" t="s">
        <v>27</v>
      </c>
      <c r="I722" s="15" t="s">
        <v>389</v>
      </c>
      <c r="J722" s="15" t="s">
        <v>28</v>
      </c>
      <c r="K722" s="16" t="s">
        <v>29</v>
      </c>
      <c r="L722" s="55"/>
      <c r="M722" s="15"/>
      <c r="N722" s="15" t="s">
        <v>281</v>
      </c>
      <c r="O722" s="15"/>
      <c r="P722" s="16" t="s">
        <v>391</v>
      </c>
      <c r="Q722" s="17">
        <v>6799</v>
      </c>
      <c r="R722" s="18">
        <v>47</v>
      </c>
      <c r="S722" s="19">
        <v>4143.9904999999999</v>
      </c>
      <c r="T722" s="20" t="s">
        <v>283</v>
      </c>
      <c r="U722" s="21" t="s">
        <v>285</v>
      </c>
      <c r="V722" s="22">
        <v>46</v>
      </c>
      <c r="W722" s="22">
        <v>1</v>
      </c>
      <c r="X722" s="23"/>
    </row>
    <row r="723" spans="1:24" s="1" customFormat="1" ht="21" customHeight="1" x14ac:dyDescent="0.3">
      <c r="A723" s="24" t="s">
        <v>570</v>
      </c>
      <c r="B723" s="24" t="s">
        <v>1028</v>
      </c>
      <c r="C723" s="27" t="s">
        <v>1029</v>
      </c>
      <c r="D723" s="58"/>
      <c r="E723" s="39" t="str">
        <f>HYPERLINK("https://www.google.ru/search?q=112376423&amp;newwindow=1&amp;tbm=isch","Еще фото")</f>
        <v>Еще фото</v>
      </c>
      <c r="F723" s="14"/>
      <c r="G723" s="24" t="s">
        <v>394</v>
      </c>
      <c r="H723" s="24" t="s">
        <v>27</v>
      </c>
      <c r="I723" s="24" t="s">
        <v>389</v>
      </c>
      <c r="J723" s="15" t="s">
        <v>28</v>
      </c>
      <c r="K723" s="16" t="s">
        <v>29</v>
      </c>
      <c r="L723" s="60"/>
      <c r="M723" s="15"/>
      <c r="N723" s="15" t="s">
        <v>281</v>
      </c>
      <c r="O723" s="15"/>
      <c r="P723" s="16" t="s">
        <v>391</v>
      </c>
      <c r="Q723" s="17">
        <v>6799</v>
      </c>
      <c r="R723" s="18">
        <v>47</v>
      </c>
      <c r="S723" s="19">
        <v>4143.9904999999999</v>
      </c>
      <c r="T723" s="20" t="s">
        <v>283</v>
      </c>
      <c r="U723" s="21" t="s">
        <v>286</v>
      </c>
      <c r="V723" s="22">
        <v>48</v>
      </c>
      <c r="W723" s="22">
        <v>1</v>
      </c>
      <c r="X723" s="23"/>
    </row>
    <row r="724" spans="1:24" s="1" customFormat="1" ht="21" customHeight="1" x14ac:dyDescent="0.3">
      <c r="A724" s="24" t="s">
        <v>570</v>
      </c>
      <c r="B724" s="24" t="s">
        <v>1028</v>
      </c>
      <c r="C724" s="27" t="s">
        <v>1029</v>
      </c>
      <c r="D724" s="58"/>
      <c r="E724" s="39" t="str">
        <f>HYPERLINK("https://www.google.ru/search?q=112376423&amp;newwindow=1&amp;tbm=isch","Еще фото")</f>
        <v>Еще фото</v>
      </c>
      <c r="F724" s="14"/>
      <c r="G724" s="24" t="s">
        <v>394</v>
      </c>
      <c r="H724" s="24" t="s">
        <v>27</v>
      </c>
      <c r="I724" s="24" t="s">
        <v>389</v>
      </c>
      <c r="J724" s="15" t="s">
        <v>28</v>
      </c>
      <c r="K724" s="16" t="s">
        <v>29</v>
      </c>
      <c r="L724" s="60"/>
      <c r="M724" s="15"/>
      <c r="N724" s="15" t="s">
        <v>281</v>
      </c>
      <c r="O724" s="15"/>
      <c r="P724" s="16" t="s">
        <v>391</v>
      </c>
      <c r="Q724" s="17">
        <v>6799</v>
      </c>
      <c r="R724" s="18">
        <v>47</v>
      </c>
      <c r="S724" s="19">
        <v>4143.9904999999999</v>
      </c>
      <c r="T724" s="20" t="s">
        <v>283</v>
      </c>
      <c r="U724" s="21" t="s">
        <v>287</v>
      </c>
      <c r="V724" s="22">
        <v>50</v>
      </c>
      <c r="W724" s="22">
        <v>1</v>
      </c>
      <c r="X724" s="23"/>
    </row>
    <row r="725" spans="1:24" s="1" customFormat="1" ht="21" customHeight="1" x14ac:dyDescent="0.3">
      <c r="A725" s="24" t="s">
        <v>570</v>
      </c>
      <c r="B725" s="24" t="s">
        <v>1028</v>
      </c>
      <c r="C725" s="27" t="s">
        <v>1029</v>
      </c>
      <c r="D725" s="58"/>
      <c r="E725" s="39" t="str">
        <f>HYPERLINK("https://www.google.ru/search?q=112376423&amp;newwindow=1&amp;tbm=isch","Еще фото")</f>
        <v>Еще фото</v>
      </c>
      <c r="F725" s="14"/>
      <c r="G725" s="24" t="s">
        <v>394</v>
      </c>
      <c r="H725" s="24" t="s">
        <v>27</v>
      </c>
      <c r="I725" s="24" t="s">
        <v>389</v>
      </c>
      <c r="J725" s="15" t="s">
        <v>28</v>
      </c>
      <c r="K725" s="16" t="s">
        <v>29</v>
      </c>
      <c r="L725" s="60"/>
      <c r="M725" s="15"/>
      <c r="N725" s="15" t="s">
        <v>281</v>
      </c>
      <c r="O725" s="15"/>
      <c r="P725" s="16" t="s">
        <v>391</v>
      </c>
      <c r="Q725" s="17">
        <v>6799</v>
      </c>
      <c r="R725" s="18">
        <v>47</v>
      </c>
      <c r="S725" s="19">
        <v>4143.9904999999999</v>
      </c>
      <c r="T725" s="20" t="s">
        <v>283</v>
      </c>
      <c r="U725" s="21" t="s">
        <v>288</v>
      </c>
      <c r="V725" s="22">
        <v>52</v>
      </c>
      <c r="W725" s="22">
        <v>1</v>
      </c>
      <c r="X725" s="23"/>
    </row>
    <row r="726" spans="1:24" s="1" customFormat="1" ht="32" customHeight="1" x14ac:dyDescent="0.3">
      <c r="A726" s="24" t="s">
        <v>570</v>
      </c>
      <c r="B726" s="24" t="s">
        <v>1028</v>
      </c>
      <c r="C726" s="27" t="s">
        <v>1029</v>
      </c>
      <c r="D726" s="59"/>
      <c r="E726" s="39" t="str">
        <f>HYPERLINK("https://www.google.ru/search?q=112376423&amp;newwindow=1&amp;tbm=isch","Еще фото")</f>
        <v>Еще фото</v>
      </c>
      <c r="F726" s="14"/>
      <c r="G726" s="24" t="s">
        <v>394</v>
      </c>
      <c r="H726" s="24" t="s">
        <v>27</v>
      </c>
      <c r="I726" s="24" t="s">
        <v>389</v>
      </c>
      <c r="J726" s="15" t="s">
        <v>28</v>
      </c>
      <c r="K726" s="16" t="s">
        <v>29</v>
      </c>
      <c r="L726" s="56"/>
      <c r="M726" s="15"/>
      <c r="N726" s="15" t="s">
        <v>281</v>
      </c>
      <c r="O726" s="15"/>
      <c r="P726" s="16" t="s">
        <v>391</v>
      </c>
      <c r="Q726" s="17">
        <v>6799</v>
      </c>
      <c r="R726" s="18">
        <v>47</v>
      </c>
      <c r="S726" s="19">
        <v>4143.9904999999999</v>
      </c>
      <c r="T726" s="20" t="s">
        <v>283</v>
      </c>
      <c r="U726" s="21" t="s">
        <v>352</v>
      </c>
      <c r="V726" s="22">
        <v>54</v>
      </c>
      <c r="W726" s="22">
        <v>1</v>
      </c>
      <c r="X726" s="23"/>
    </row>
    <row r="727" spans="1:24" s="1" customFormat="1" ht="21" customHeight="1" x14ac:dyDescent="0.3">
      <c r="A727" s="11" t="s">
        <v>570</v>
      </c>
      <c r="B727" s="11" t="s">
        <v>1030</v>
      </c>
      <c r="C727" s="26" t="s">
        <v>1031</v>
      </c>
      <c r="D727" s="57"/>
      <c r="E727" s="39" t="str">
        <f>HYPERLINK("https://www.google.ru/search?q=112376424&amp;newwindow=1&amp;tbm=isch","Еще фото")</f>
        <v>Еще фото</v>
      </c>
      <c r="F727" s="14"/>
      <c r="G727" s="11" t="s">
        <v>388</v>
      </c>
      <c r="H727" s="11" t="s">
        <v>27</v>
      </c>
      <c r="I727" s="15" t="s">
        <v>389</v>
      </c>
      <c r="J727" s="15" t="s">
        <v>28</v>
      </c>
      <c r="K727" s="16" t="s">
        <v>29</v>
      </c>
      <c r="L727" s="55"/>
      <c r="M727" s="15"/>
      <c r="N727" s="15" t="s">
        <v>112</v>
      </c>
      <c r="O727" s="15"/>
      <c r="P727" s="16" t="s">
        <v>391</v>
      </c>
      <c r="Q727" s="17">
        <v>8999</v>
      </c>
      <c r="R727" s="18">
        <v>47</v>
      </c>
      <c r="S727" s="19">
        <v>5484.8904999999995</v>
      </c>
      <c r="T727" s="20" t="s">
        <v>283</v>
      </c>
      <c r="U727" s="21" t="s">
        <v>285</v>
      </c>
      <c r="V727" s="22">
        <v>46</v>
      </c>
      <c r="W727" s="22">
        <v>1</v>
      </c>
      <c r="X727" s="23"/>
    </row>
    <row r="728" spans="1:24" s="1" customFormat="1" ht="21" customHeight="1" x14ac:dyDescent="0.3">
      <c r="A728" s="24" t="s">
        <v>570</v>
      </c>
      <c r="B728" s="24" t="s">
        <v>1030</v>
      </c>
      <c r="C728" s="27" t="s">
        <v>1031</v>
      </c>
      <c r="D728" s="58"/>
      <c r="E728" s="39" t="str">
        <f>HYPERLINK("https://www.google.ru/search?q=112376424&amp;newwindow=1&amp;tbm=isch","Еще фото")</f>
        <v>Еще фото</v>
      </c>
      <c r="F728" s="14"/>
      <c r="G728" s="24" t="s">
        <v>388</v>
      </c>
      <c r="H728" s="24" t="s">
        <v>27</v>
      </c>
      <c r="I728" s="24" t="s">
        <v>389</v>
      </c>
      <c r="J728" s="15" t="s">
        <v>28</v>
      </c>
      <c r="K728" s="16" t="s">
        <v>29</v>
      </c>
      <c r="L728" s="60"/>
      <c r="M728" s="15"/>
      <c r="N728" s="15" t="s">
        <v>112</v>
      </c>
      <c r="O728" s="15"/>
      <c r="P728" s="16" t="s">
        <v>391</v>
      </c>
      <c r="Q728" s="17">
        <v>8999</v>
      </c>
      <c r="R728" s="18">
        <v>47</v>
      </c>
      <c r="S728" s="19">
        <v>5484.8904999999995</v>
      </c>
      <c r="T728" s="20" t="s">
        <v>283</v>
      </c>
      <c r="U728" s="21" t="s">
        <v>286</v>
      </c>
      <c r="V728" s="22">
        <v>48</v>
      </c>
      <c r="W728" s="22">
        <v>1</v>
      </c>
      <c r="X728" s="23"/>
    </row>
    <row r="729" spans="1:24" s="1" customFormat="1" ht="21" customHeight="1" x14ac:dyDescent="0.3">
      <c r="A729" s="24" t="s">
        <v>570</v>
      </c>
      <c r="B729" s="24" t="s">
        <v>1030</v>
      </c>
      <c r="C729" s="27" t="s">
        <v>1031</v>
      </c>
      <c r="D729" s="58"/>
      <c r="E729" s="39" t="str">
        <f>HYPERLINK("https://www.google.ru/search?q=112376424&amp;newwindow=1&amp;tbm=isch","Еще фото")</f>
        <v>Еще фото</v>
      </c>
      <c r="F729" s="14"/>
      <c r="G729" s="24" t="s">
        <v>388</v>
      </c>
      <c r="H729" s="24" t="s">
        <v>27</v>
      </c>
      <c r="I729" s="24" t="s">
        <v>389</v>
      </c>
      <c r="J729" s="15" t="s">
        <v>28</v>
      </c>
      <c r="K729" s="16" t="s">
        <v>29</v>
      </c>
      <c r="L729" s="60"/>
      <c r="M729" s="15"/>
      <c r="N729" s="15" t="s">
        <v>112</v>
      </c>
      <c r="O729" s="15"/>
      <c r="P729" s="16" t="s">
        <v>391</v>
      </c>
      <c r="Q729" s="17">
        <v>8999</v>
      </c>
      <c r="R729" s="18">
        <v>47</v>
      </c>
      <c r="S729" s="19">
        <v>5484.8904999999995</v>
      </c>
      <c r="T729" s="20" t="s">
        <v>283</v>
      </c>
      <c r="U729" s="21" t="s">
        <v>287</v>
      </c>
      <c r="V729" s="22">
        <v>50</v>
      </c>
      <c r="W729" s="22">
        <v>1</v>
      </c>
      <c r="X729" s="23"/>
    </row>
    <row r="730" spans="1:24" s="1" customFormat="1" ht="21" customHeight="1" x14ac:dyDescent="0.3">
      <c r="A730" s="24" t="s">
        <v>570</v>
      </c>
      <c r="B730" s="24" t="s">
        <v>1030</v>
      </c>
      <c r="C730" s="27" t="s">
        <v>1031</v>
      </c>
      <c r="D730" s="58"/>
      <c r="E730" s="39" t="str">
        <f>HYPERLINK("https://www.google.ru/search?q=112376424&amp;newwindow=1&amp;tbm=isch","Еще фото")</f>
        <v>Еще фото</v>
      </c>
      <c r="F730" s="14"/>
      <c r="G730" s="24" t="s">
        <v>388</v>
      </c>
      <c r="H730" s="24" t="s">
        <v>27</v>
      </c>
      <c r="I730" s="24" t="s">
        <v>389</v>
      </c>
      <c r="J730" s="15" t="s">
        <v>28</v>
      </c>
      <c r="K730" s="16" t="s">
        <v>29</v>
      </c>
      <c r="L730" s="60"/>
      <c r="M730" s="15"/>
      <c r="N730" s="15" t="s">
        <v>112</v>
      </c>
      <c r="O730" s="15"/>
      <c r="P730" s="16" t="s">
        <v>391</v>
      </c>
      <c r="Q730" s="17">
        <v>8999</v>
      </c>
      <c r="R730" s="18">
        <v>47</v>
      </c>
      <c r="S730" s="19">
        <v>5484.8904999999995</v>
      </c>
      <c r="T730" s="20" t="s">
        <v>283</v>
      </c>
      <c r="U730" s="21" t="s">
        <v>288</v>
      </c>
      <c r="V730" s="22">
        <v>52</v>
      </c>
      <c r="W730" s="22">
        <v>1</v>
      </c>
      <c r="X730" s="23"/>
    </row>
    <row r="731" spans="1:24" s="1" customFormat="1" ht="32" customHeight="1" x14ac:dyDescent="0.3">
      <c r="A731" s="24" t="s">
        <v>570</v>
      </c>
      <c r="B731" s="24" t="s">
        <v>1030</v>
      </c>
      <c r="C731" s="27" t="s">
        <v>1031</v>
      </c>
      <c r="D731" s="59"/>
      <c r="E731" s="39" t="str">
        <f>HYPERLINK("https://www.google.ru/search?q=112376424&amp;newwindow=1&amp;tbm=isch","Еще фото")</f>
        <v>Еще фото</v>
      </c>
      <c r="F731" s="14"/>
      <c r="G731" s="24" t="s">
        <v>388</v>
      </c>
      <c r="H731" s="24" t="s">
        <v>27</v>
      </c>
      <c r="I731" s="24" t="s">
        <v>389</v>
      </c>
      <c r="J731" s="15" t="s">
        <v>28</v>
      </c>
      <c r="K731" s="16" t="s">
        <v>29</v>
      </c>
      <c r="L731" s="56"/>
      <c r="M731" s="15"/>
      <c r="N731" s="15" t="s">
        <v>112</v>
      </c>
      <c r="O731" s="15"/>
      <c r="P731" s="16" t="s">
        <v>391</v>
      </c>
      <c r="Q731" s="17">
        <v>8999</v>
      </c>
      <c r="R731" s="18">
        <v>47</v>
      </c>
      <c r="S731" s="19">
        <v>5484.8904999999995</v>
      </c>
      <c r="T731" s="20" t="s">
        <v>283</v>
      </c>
      <c r="U731" s="21" t="s">
        <v>352</v>
      </c>
      <c r="V731" s="22">
        <v>54</v>
      </c>
      <c r="W731" s="22">
        <v>1</v>
      </c>
      <c r="X731" s="23"/>
    </row>
    <row r="732" spans="1:24" s="1" customFormat="1" ht="21" customHeight="1" x14ac:dyDescent="0.3">
      <c r="A732" s="11" t="s">
        <v>570</v>
      </c>
      <c r="B732" s="11" t="s">
        <v>1032</v>
      </c>
      <c r="C732" s="26" t="s">
        <v>1033</v>
      </c>
      <c r="D732" s="57"/>
      <c r="E732" s="39" t="str">
        <f>HYPERLINK("https://www.google.ru/search?q=112376426&amp;newwindow=1&amp;tbm=isch","Еще фото")</f>
        <v>Еще фото</v>
      </c>
      <c r="F732" s="14"/>
      <c r="G732" s="11" t="s">
        <v>400</v>
      </c>
      <c r="H732" s="11" t="s">
        <v>27</v>
      </c>
      <c r="I732" s="15" t="s">
        <v>389</v>
      </c>
      <c r="J732" s="15" t="s">
        <v>28</v>
      </c>
      <c r="K732" s="16" t="s">
        <v>29</v>
      </c>
      <c r="L732" s="55" t="s">
        <v>623</v>
      </c>
      <c r="M732" s="15"/>
      <c r="N732" s="15" t="s">
        <v>37</v>
      </c>
      <c r="O732" s="15"/>
      <c r="P732" s="16" t="s">
        <v>50</v>
      </c>
      <c r="Q732" s="17">
        <v>11299</v>
      </c>
      <c r="R732" s="18">
        <v>47</v>
      </c>
      <c r="S732" s="19">
        <v>6886.7404999999999</v>
      </c>
      <c r="T732" s="20" t="s">
        <v>283</v>
      </c>
      <c r="U732" s="21" t="s">
        <v>285</v>
      </c>
      <c r="V732" s="22">
        <v>46</v>
      </c>
      <c r="W732" s="22">
        <v>1</v>
      </c>
      <c r="X732" s="23"/>
    </row>
    <row r="733" spans="1:24" s="1" customFormat="1" ht="21" customHeight="1" x14ac:dyDescent="0.3">
      <c r="A733" s="24" t="s">
        <v>570</v>
      </c>
      <c r="B733" s="24" t="s">
        <v>1032</v>
      </c>
      <c r="C733" s="27" t="s">
        <v>1033</v>
      </c>
      <c r="D733" s="58"/>
      <c r="E733" s="39" t="str">
        <f>HYPERLINK("https://www.google.ru/search?q=112376426&amp;newwindow=1&amp;tbm=isch","Еще фото")</f>
        <v>Еще фото</v>
      </c>
      <c r="F733" s="14"/>
      <c r="G733" s="24" t="s">
        <v>400</v>
      </c>
      <c r="H733" s="24" t="s">
        <v>27</v>
      </c>
      <c r="I733" s="24" t="s">
        <v>389</v>
      </c>
      <c r="J733" s="15" t="s">
        <v>28</v>
      </c>
      <c r="K733" s="16" t="s">
        <v>29</v>
      </c>
      <c r="L733" s="60"/>
      <c r="M733" s="15"/>
      <c r="N733" s="15" t="s">
        <v>37</v>
      </c>
      <c r="O733" s="15"/>
      <c r="P733" s="16" t="s">
        <v>50</v>
      </c>
      <c r="Q733" s="17">
        <v>11299</v>
      </c>
      <c r="R733" s="18">
        <v>47</v>
      </c>
      <c r="S733" s="19">
        <v>6886.7404999999999</v>
      </c>
      <c r="T733" s="20" t="s">
        <v>283</v>
      </c>
      <c r="U733" s="21" t="s">
        <v>286</v>
      </c>
      <c r="V733" s="22">
        <v>48</v>
      </c>
      <c r="W733" s="22">
        <v>1</v>
      </c>
      <c r="X733" s="23"/>
    </row>
    <row r="734" spans="1:24" s="1" customFormat="1" ht="21" customHeight="1" x14ac:dyDescent="0.3">
      <c r="A734" s="24" t="s">
        <v>570</v>
      </c>
      <c r="B734" s="24" t="s">
        <v>1032</v>
      </c>
      <c r="C734" s="27" t="s">
        <v>1033</v>
      </c>
      <c r="D734" s="58"/>
      <c r="E734" s="39" t="str">
        <f>HYPERLINK("https://www.google.ru/search?q=112376426&amp;newwindow=1&amp;tbm=isch","Еще фото")</f>
        <v>Еще фото</v>
      </c>
      <c r="F734" s="14"/>
      <c r="G734" s="24" t="s">
        <v>400</v>
      </c>
      <c r="H734" s="24" t="s">
        <v>27</v>
      </c>
      <c r="I734" s="24" t="s">
        <v>389</v>
      </c>
      <c r="J734" s="15" t="s">
        <v>28</v>
      </c>
      <c r="K734" s="16" t="s">
        <v>29</v>
      </c>
      <c r="L734" s="60"/>
      <c r="M734" s="15"/>
      <c r="N734" s="15" t="s">
        <v>37</v>
      </c>
      <c r="O734" s="15"/>
      <c r="P734" s="16" t="s">
        <v>50</v>
      </c>
      <c r="Q734" s="17">
        <v>11299</v>
      </c>
      <c r="R734" s="18">
        <v>47</v>
      </c>
      <c r="S734" s="19">
        <v>6886.7404999999999</v>
      </c>
      <c r="T734" s="20" t="s">
        <v>283</v>
      </c>
      <c r="U734" s="21" t="s">
        <v>287</v>
      </c>
      <c r="V734" s="22">
        <v>50</v>
      </c>
      <c r="W734" s="22">
        <v>1</v>
      </c>
      <c r="X734" s="23"/>
    </row>
    <row r="735" spans="1:24" s="1" customFormat="1" ht="21" customHeight="1" x14ac:dyDescent="0.3">
      <c r="A735" s="24" t="s">
        <v>570</v>
      </c>
      <c r="B735" s="24" t="s">
        <v>1032</v>
      </c>
      <c r="C735" s="27" t="s">
        <v>1033</v>
      </c>
      <c r="D735" s="58"/>
      <c r="E735" s="39" t="str">
        <f>HYPERLINK("https://www.google.ru/search?q=112376426&amp;newwindow=1&amp;tbm=isch","Еще фото")</f>
        <v>Еще фото</v>
      </c>
      <c r="F735" s="14"/>
      <c r="G735" s="24" t="s">
        <v>400</v>
      </c>
      <c r="H735" s="24" t="s">
        <v>27</v>
      </c>
      <c r="I735" s="24" t="s">
        <v>389</v>
      </c>
      <c r="J735" s="15" t="s">
        <v>28</v>
      </c>
      <c r="K735" s="16" t="s">
        <v>29</v>
      </c>
      <c r="L735" s="60"/>
      <c r="M735" s="15"/>
      <c r="N735" s="15" t="s">
        <v>37</v>
      </c>
      <c r="O735" s="15"/>
      <c r="P735" s="16" t="s">
        <v>50</v>
      </c>
      <c r="Q735" s="17">
        <v>11299</v>
      </c>
      <c r="R735" s="18">
        <v>47</v>
      </c>
      <c r="S735" s="19">
        <v>6886.7404999999999</v>
      </c>
      <c r="T735" s="20" t="s">
        <v>283</v>
      </c>
      <c r="U735" s="21" t="s">
        <v>288</v>
      </c>
      <c r="V735" s="22">
        <v>52</v>
      </c>
      <c r="W735" s="22">
        <v>1</v>
      </c>
      <c r="X735" s="23"/>
    </row>
    <row r="736" spans="1:24" s="1" customFormat="1" ht="32" customHeight="1" x14ac:dyDescent="0.3">
      <c r="A736" s="24" t="s">
        <v>570</v>
      </c>
      <c r="B736" s="24" t="s">
        <v>1032</v>
      </c>
      <c r="C736" s="27" t="s">
        <v>1033</v>
      </c>
      <c r="D736" s="59"/>
      <c r="E736" s="39" t="str">
        <f>HYPERLINK("https://www.google.ru/search?q=112376426&amp;newwindow=1&amp;tbm=isch","Еще фото")</f>
        <v>Еще фото</v>
      </c>
      <c r="F736" s="14"/>
      <c r="G736" s="24" t="s">
        <v>400</v>
      </c>
      <c r="H736" s="24" t="s">
        <v>27</v>
      </c>
      <c r="I736" s="24" t="s">
        <v>389</v>
      </c>
      <c r="J736" s="15" t="s">
        <v>28</v>
      </c>
      <c r="K736" s="16" t="s">
        <v>29</v>
      </c>
      <c r="L736" s="56"/>
      <c r="M736" s="15"/>
      <c r="N736" s="15" t="s">
        <v>37</v>
      </c>
      <c r="O736" s="15"/>
      <c r="P736" s="16" t="s">
        <v>50</v>
      </c>
      <c r="Q736" s="17">
        <v>11299</v>
      </c>
      <c r="R736" s="18">
        <v>47</v>
      </c>
      <c r="S736" s="19">
        <v>6886.7404999999999</v>
      </c>
      <c r="T736" s="20" t="s">
        <v>283</v>
      </c>
      <c r="U736" s="21" t="s">
        <v>352</v>
      </c>
      <c r="V736" s="22">
        <v>54</v>
      </c>
      <c r="W736" s="22">
        <v>1</v>
      </c>
      <c r="X736" s="23"/>
    </row>
    <row r="737" spans="1:24" s="1" customFormat="1" ht="21" customHeight="1" x14ac:dyDescent="0.3">
      <c r="A737" s="11" t="s">
        <v>570</v>
      </c>
      <c r="B737" s="11" t="s">
        <v>1034</v>
      </c>
      <c r="C737" s="26" t="s">
        <v>1035</v>
      </c>
      <c r="D737" s="57"/>
      <c r="E737" s="39" t="str">
        <f>HYPERLINK("https://www.google.ru/search?q=112376980&amp;newwindow=1&amp;tbm=isch","Еще фото")</f>
        <v>Еще фото</v>
      </c>
      <c r="F737" s="14"/>
      <c r="G737" s="11" t="s">
        <v>388</v>
      </c>
      <c r="H737" s="11" t="s">
        <v>27</v>
      </c>
      <c r="I737" s="15" t="s">
        <v>389</v>
      </c>
      <c r="J737" s="15" t="s">
        <v>28</v>
      </c>
      <c r="K737" s="16" t="s">
        <v>62</v>
      </c>
      <c r="L737" s="55"/>
      <c r="M737" s="15"/>
      <c r="N737" s="15" t="s">
        <v>281</v>
      </c>
      <c r="O737" s="15"/>
      <c r="P737" s="16" t="s">
        <v>391</v>
      </c>
      <c r="Q737" s="17">
        <v>8499</v>
      </c>
      <c r="R737" s="18">
        <v>47</v>
      </c>
      <c r="S737" s="19">
        <v>5180.1404999999995</v>
      </c>
      <c r="T737" s="20" t="s">
        <v>283</v>
      </c>
      <c r="U737" s="21" t="s">
        <v>284</v>
      </c>
      <c r="V737" s="22">
        <v>40</v>
      </c>
      <c r="W737" s="22">
        <v>1</v>
      </c>
      <c r="X737" s="23"/>
    </row>
    <row r="738" spans="1:24" s="1" customFormat="1" ht="21" customHeight="1" x14ac:dyDescent="0.3">
      <c r="A738" s="24" t="s">
        <v>570</v>
      </c>
      <c r="B738" s="24" t="s">
        <v>1034</v>
      </c>
      <c r="C738" s="27" t="s">
        <v>1035</v>
      </c>
      <c r="D738" s="58"/>
      <c r="E738" s="39" t="str">
        <f>HYPERLINK("https://www.google.ru/search?q=112376980&amp;newwindow=1&amp;tbm=isch","Еще фото")</f>
        <v>Еще фото</v>
      </c>
      <c r="F738" s="14"/>
      <c r="G738" s="24" t="s">
        <v>388</v>
      </c>
      <c r="H738" s="24" t="s">
        <v>27</v>
      </c>
      <c r="I738" s="24" t="s">
        <v>389</v>
      </c>
      <c r="J738" s="15" t="s">
        <v>28</v>
      </c>
      <c r="K738" s="16" t="s">
        <v>62</v>
      </c>
      <c r="L738" s="60"/>
      <c r="M738" s="15"/>
      <c r="N738" s="15" t="s">
        <v>281</v>
      </c>
      <c r="O738" s="15"/>
      <c r="P738" s="16" t="s">
        <v>391</v>
      </c>
      <c r="Q738" s="17">
        <v>8499</v>
      </c>
      <c r="R738" s="18">
        <v>47</v>
      </c>
      <c r="S738" s="19">
        <v>5180.1404999999995</v>
      </c>
      <c r="T738" s="20" t="s">
        <v>283</v>
      </c>
      <c r="U738" s="21" t="s">
        <v>285</v>
      </c>
      <c r="V738" s="22">
        <v>42</v>
      </c>
      <c r="W738" s="22">
        <v>1</v>
      </c>
      <c r="X738" s="23"/>
    </row>
    <row r="739" spans="1:24" s="1" customFormat="1" ht="21" customHeight="1" x14ac:dyDescent="0.3">
      <c r="A739" s="24" t="s">
        <v>570</v>
      </c>
      <c r="B739" s="24" t="s">
        <v>1034</v>
      </c>
      <c r="C739" s="27" t="s">
        <v>1035</v>
      </c>
      <c r="D739" s="58"/>
      <c r="E739" s="39" t="str">
        <f>HYPERLINK("https://www.google.ru/search?q=112376980&amp;newwindow=1&amp;tbm=isch","Еще фото")</f>
        <v>Еще фото</v>
      </c>
      <c r="F739" s="14"/>
      <c r="G739" s="24" t="s">
        <v>388</v>
      </c>
      <c r="H739" s="24" t="s">
        <v>27</v>
      </c>
      <c r="I739" s="24" t="s">
        <v>389</v>
      </c>
      <c r="J739" s="15" t="s">
        <v>28</v>
      </c>
      <c r="K739" s="16" t="s">
        <v>62</v>
      </c>
      <c r="L739" s="60"/>
      <c r="M739" s="15"/>
      <c r="N739" s="15" t="s">
        <v>281</v>
      </c>
      <c r="O739" s="15"/>
      <c r="P739" s="16" t="s">
        <v>391</v>
      </c>
      <c r="Q739" s="17">
        <v>8499</v>
      </c>
      <c r="R739" s="18">
        <v>47</v>
      </c>
      <c r="S739" s="19">
        <v>5180.1404999999995</v>
      </c>
      <c r="T739" s="20" t="s">
        <v>283</v>
      </c>
      <c r="U739" s="21" t="s">
        <v>286</v>
      </c>
      <c r="V739" s="22">
        <v>44</v>
      </c>
      <c r="W739" s="22">
        <v>1</v>
      </c>
      <c r="X739" s="23"/>
    </row>
    <row r="740" spans="1:24" s="1" customFormat="1" ht="21" customHeight="1" x14ac:dyDescent="0.3">
      <c r="A740" s="24" t="s">
        <v>570</v>
      </c>
      <c r="B740" s="24" t="s">
        <v>1034</v>
      </c>
      <c r="C740" s="27" t="s">
        <v>1035</v>
      </c>
      <c r="D740" s="58"/>
      <c r="E740" s="39" t="str">
        <f>HYPERLINK("https://www.google.ru/search?q=112376980&amp;newwindow=1&amp;tbm=isch","Еще фото")</f>
        <v>Еще фото</v>
      </c>
      <c r="F740" s="14"/>
      <c r="G740" s="24" t="s">
        <v>388</v>
      </c>
      <c r="H740" s="24" t="s">
        <v>27</v>
      </c>
      <c r="I740" s="24" t="s">
        <v>389</v>
      </c>
      <c r="J740" s="15" t="s">
        <v>28</v>
      </c>
      <c r="K740" s="16" t="s">
        <v>62</v>
      </c>
      <c r="L740" s="60"/>
      <c r="M740" s="15"/>
      <c r="N740" s="15" t="s">
        <v>281</v>
      </c>
      <c r="O740" s="15"/>
      <c r="P740" s="16" t="s">
        <v>391</v>
      </c>
      <c r="Q740" s="17">
        <v>8499</v>
      </c>
      <c r="R740" s="18">
        <v>47</v>
      </c>
      <c r="S740" s="19">
        <v>5180.1404999999995</v>
      </c>
      <c r="T740" s="20" t="s">
        <v>283</v>
      </c>
      <c r="U740" s="21" t="s">
        <v>287</v>
      </c>
      <c r="V740" s="22">
        <v>46</v>
      </c>
      <c r="W740" s="22">
        <v>1</v>
      </c>
      <c r="X740" s="23"/>
    </row>
    <row r="741" spans="1:24" s="1" customFormat="1" ht="32" customHeight="1" x14ac:dyDescent="0.3">
      <c r="A741" s="24" t="s">
        <v>570</v>
      </c>
      <c r="B741" s="24" t="s">
        <v>1034</v>
      </c>
      <c r="C741" s="27" t="s">
        <v>1035</v>
      </c>
      <c r="D741" s="59"/>
      <c r="E741" s="39" t="str">
        <f>HYPERLINK("https://www.google.ru/search?q=112376980&amp;newwindow=1&amp;tbm=isch","Еще фото")</f>
        <v>Еще фото</v>
      </c>
      <c r="F741" s="14"/>
      <c r="G741" s="24" t="s">
        <v>388</v>
      </c>
      <c r="H741" s="24" t="s">
        <v>27</v>
      </c>
      <c r="I741" s="24" t="s">
        <v>389</v>
      </c>
      <c r="J741" s="15" t="s">
        <v>28</v>
      </c>
      <c r="K741" s="16" t="s">
        <v>62</v>
      </c>
      <c r="L741" s="56"/>
      <c r="M741" s="15"/>
      <c r="N741" s="15" t="s">
        <v>281</v>
      </c>
      <c r="O741" s="15"/>
      <c r="P741" s="16" t="s">
        <v>391</v>
      </c>
      <c r="Q741" s="17">
        <v>8499</v>
      </c>
      <c r="R741" s="18">
        <v>47</v>
      </c>
      <c r="S741" s="19">
        <v>5180.1404999999995</v>
      </c>
      <c r="T741" s="20" t="s">
        <v>283</v>
      </c>
      <c r="U741" s="21" t="s">
        <v>288</v>
      </c>
      <c r="V741" s="22">
        <v>48</v>
      </c>
      <c r="W741" s="22">
        <v>1</v>
      </c>
      <c r="X741" s="23"/>
    </row>
    <row r="742" spans="1:24" s="1" customFormat="1" ht="26" customHeight="1" x14ac:dyDescent="0.3">
      <c r="A742" s="11" t="s">
        <v>570</v>
      </c>
      <c r="B742" s="11" t="s">
        <v>1036</v>
      </c>
      <c r="C742" s="12" t="s">
        <v>1037</v>
      </c>
      <c r="D742" s="57"/>
      <c r="E742" s="39" t="str">
        <f>HYPERLINK("https://www.google.ru/search?q=112378763&amp;newwindow=1&amp;tbm=isch","Еще фото")</f>
        <v>Еще фото</v>
      </c>
      <c r="F742" s="14"/>
      <c r="G742" s="11" t="s">
        <v>388</v>
      </c>
      <c r="H742" s="11" t="s">
        <v>27</v>
      </c>
      <c r="I742" s="15" t="s">
        <v>389</v>
      </c>
      <c r="J742" s="15" t="s">
        <v>28</v>
      </c>
      <c r="K742" s="16" t="s">
        <v>29</v>
      </c>
      <c r="L742" s="55"/>
      <c r="M742" s="15"/>
      <c r="N742" s="15" t="s">
        <v>37</v>
      </c>
      <c r="O742" s="15"/>
      <c r="P742" s="16" t="s">
        <v>391</v>
      </c>
      <c r="Q742" s="17">
        <v>8999</v>
      </c>
      <c r="R742" s="18">
        <v>47</v>
      </c>
      <c r="S742" s="19">
        <v>5484.8904999999995</v>
      </c>
      <c r="T742" s="20" t="s">
        <v>283</v>
      </c>
      <c r="U742" s="21" t="s">
        <v>285</v>
      </c>
      <c r="V742" s="22">
        <v>46</v>
      </c>
      <c r="W742" s="22">
        <v>3</v>
      </c>
      <c r="X742" s="23"/>
    </row>
    <row r="743" spans="1:24" s="1" customFormat="1" ht="26" customHeight="1" x14ac:dyDescent="0.3">
      <c r="A743" s="24" t="s">
        <v>570</v>
      </c>
      <c r="B743" s="24" t="s">
        <v>1036</v>
      </c>
      <c r="C743" s="12" t="s">
        <v>1037</v>
      </c>
      <c r="D743" s="58"/>
      <c r="E743" s="39" t="str">
        <f>HYPERLINK("https://www.google.ru/search?q=112378763&amp;newwindow=1&amp;tbm=isch","Еще фото")</f>
        <v>Еще фото</v>
      </c>
      <c r="F743" s="14"/>
      <c r="G743" s="24" t="s">
        <v>388</v>
      </c>
      <c r="H743" s="24" t="s">
        <v>27</v>
      </c>
      <c r="I743" s="24" t="s">
        <v>389</v>
      </c>
      <c r="J743" s="15" t="s">
        <v>28</v>
      </c>
      <c r="K743" s="16" t="s">
        <v>29</v>
      </c>
      <c r="L743" s="60"/>
      <c r="M743" s="15"/>
      <c r="N743" s="15" t="s">
        <v>37</v>
      </c>
      <c r="O743" s="15"/>
      <c r="P743" s="16" t="s">
        <v>391</v>
      </c>
      <c r="Q743" s="17">
        <v>8999</v>
      </c>
      <c r="R743" s="18">
        <v>47</v>
      </c>
      <c r="S743" s="19">
        <v>5484.8904999999995</v>
      </c>
      <c r="T743" s="20" t="s">
        <v>283</v>
      </c>
      <c r="U743" s="21" t="s">
        <v>286</v>
      </c>
      <c r="V743" s="22">
        <v>48</v>
      </c>
      <c r="W743" s="22">
        <v>5</v>
      </c>
      <c r="X743" s="23"/>
    </row>
    <row r="744" spans="1:24" s="1" customFormat="1" ht="26" customHeight="1" x14ac:dyDescent="0.3">
      <c r="A744" s="24" t="s">
        <v>570</v>
      </c>
      <c r="B744" s="24" t="s">
        <v>1036</v>
      </c>
      <c r="C744" s="12" t="s">
        <v>1037</v>
      </c>
      <c r="D744" s="58"/>
      <c r="E744" s="39" t="str">
        <f>HYPERLINK("https://www.google.ru/search?q=112378763&amp;newwindow=1&amp;tbm=isch","Еще фото")</f>
        <v>Еще фото</v>
      </c>
      <c r="F744" s="14"/>
      <c r="G744" s="24" t="s">
        <v>388</v>
      </c>
      <c r="H744" s="24" t="s">
        <v>27</v>
      </c>
      <c r="I744" s="24" t="s">
        <v>389</v>
      </c>
      <c r="J744" s="15" t="s">
        <v>28</v>
      </c>
      <c r="K744" s="16" t="s">
        <v>29</v>
      </c>
      <c r="L744" s="60"/>
      <c r="M744" s="15"/>
      <c r="N744" s="15" t="s">
        <v>37</v>
      </c>
      <c r="O744" s="15"/>
      <c r="P744" s="16" t="s">
        <v>391</v>
      </c>
      <c r="Q744" s="17">
        <v>8999</v>
      </c>
      <c r="R744" s="18">
        <v>47</v>
      </c>
      <c r="S744" s="19">
        <v>5484.8904999999995</v>
      </c>
      <c r="T744" s="20" t="s">
        <v>283</v>
      </c>
      <c r="U744" s="21" t="s">
        <v>287</v>
      </c>
      <c r="V744" s="22">
        <v>50</v>
      </c>
      <c r="W744" s="22">
        <v>3</v>
      </c>
      <c r="X744" s="23"/>
    </row>
    <row r="745" spans="1:24" s="1" customFormat="1" ht="26" customHeight="1" x14ac:dyDescent="0.3">
      <c r="A745" s="24" t="s">
        <v>570</v>
      </c>
      <c r="B745" s="24" t="s">
        <v>1036</v>
      </c>
      <c r="C745" s="12" t="s">
        <v>1037</v>
      </c>
      <c r="D745" s="59"/>
      <c r="E745" s="39" t="str">
        <f>HYPERLINK("https://www.google.ru/search?q=112378763&amp;newwindow=1&amp;tbm=isch","Еще фото")</f>
        <v>Еще фото</v>
      </c>
      <c r="F745" s="14"/>
      <c r="G745" s="24" t="s">
        <v>388</v>
      </c>
      <c r="H745" s="24" t="s">
        <v>27</v>
      </c>
      <c r="I745" s="24" t="s">
        <v>389</v>
      </c>
      <c r="J745" s="15" t="s">
        <v>28</v>
      </c>
      <c r="K745" s="16" t="s">
        <v>29</v>
      </c>
      <c r="L745" s="56"/>
      <c r="M745" s="15"/>
      <c r="N745" s="15" t="s">
        <v>37</v>
      </c>
      <c r="O745" s="15"/>
      <c r="P745" s="16" t="s">
        <v>391</v>
      </c>
      <c r="Q745" s="17">
        <v>8999</v>
      </c>
      <c r="R745" s="18">
        <v>47</v>
      </c>
      <c r="S745" s="19">
        <v>5484.8904999999995</v>
      </c>
      <c r="T745" s="20" t="s">
        <v>283</v>
      </c>
      <c r="U745" s="21" t="s">
        <v>288</v>
      </c>
      <c r="V745" s="22">
        <v>52</v>
      </c>
      <c r="W745" s="22">
        <v>5</v>
      </c>
      <c r="X745" s="23"/>
    </row>
    <row r="746" spans="1:24" s="1" customFormat="1" ht="26" customHeight="1" x14ac:dyDescent="0.3">
      <c r="A746" s="11" t="s">
        <v>570</v>
      </c>
      <c r="B746" s="11" t="s">
        <v>1038</v>
      </c>
      <c r="C746" s="12" t="s">
        <v>1039</v>
      </c>
      <c r="D746" s="57"/>
      <c r="E746" s="39" t="str">
        <f>HYPERLINK("https://www.google.ru/search?q=112378764&amp;newwindow=1&amp;tbm=isch","Еще фото")</f>
        <v>Еще фото</v>
      </c>
      <c r="F746" s="14"/>
      <c r="G746" s="11" t="s">
        <v>388</v>
      </c>
      <c r="H746" s="11" t="s">
        <v>27</v>
      </c>
      <c r="I746" s="15" t="s">
        <v>389</v>
      </c>
      <c r="J746" s="15" t="s">
        <v>28</v>
      </c>
      <c r="K746" s="16" t="s">
        <v>29</v>
      </c>
      <c r="L746" s="55"/>
      <c r="M746" s="15"/>
      <c r="N746" s="15" t="s">
        <v>112</v>
      </c>
      <c r="O746" s="15"/>
      <c r="P746" s="16" t="s">
        <v>391</v>
      </c>
      <c r="Q746" s="17">
        <v>9599</v>
      </c>
      <c r="R746" s="18">
        <v>47</v>
      </c>
      <c r="S746" s="19">
        <v>5850.5905000000002</v>
      </c>
      <c r="T746" s="20" t="s">
        <v>283</v>
      </c>
      <c r="U746" s="21" t="s">
        <v>285</v>
      </c>
      <c r="V746" s="22">
        <v>46</v>
      </c>
      <c r="W746" s="22">
        <v>2</v>
      </c>
      <c r="X746" s="23"/>
    </row>
    <row r="747" spans="1:24" s="1" customFormat="1" ht="26" customHeight="1" x14ac:dyDescent="0.3">
      <c r="A747" s="24" t="s">
        <v>570</v>
      </c>
      <c r="B747" s="24" t="s">
        <v>1038</v>
      </c>
      <c r="C747" s="12" t="s">
        <v>1039</v>
      </c>
      <c r="D747" s="58"/>
      <c r="E747" s="39" t="str">
        <f>HYPERLINK("https://www.google.ru/search?q=112378764&amp;newwindow=1&amp;tbm=isch","Еще фото")</f>
        <v>Еще фото</v>
      </c>
      <c r="F747" s="14"/>
      <c r="G747" s="24" t="s">
        <v>388</v>
      </c>
      <c r="H747" s="24" t="s">
        <v>27</v>
      </c>
      <c r="I747" s="24" t="s">
        <v>389</v>
      </c>
      <c r="J747" s="15" t="s">
        <v>28</v>
      </c>
      <c r="K747" s="16" t="s">
        <v>29</v>
      </c>
      <c r="L747" s="60"/>
      <c r="M747" s="15"/>
      <c r="N747" s="15" t="s">
        <v>112</v>
      </c>
      <c r="O747" s="15"/>
      <c r="P747" s="16" t="s">
        <v>391</v>
      </c>
      <c r="Q747" s="17">
        <v>9599</v>
      </c>
      <c r="R747" s="18">
        <v>47</v>
      </c>
      <c r="S747" s="19">
        <v>5850.5905000000002</v>
      </c>
      <c r="T747" s="20" t="s">
        <v>283</v>
      </c>
      <c r="U747" s="21" t="s">
        <v>286</v>
      </c>
      <c r="V747" s="22">
        <v>48</v>
      </c>
      <c r="W747" s="22">
        <v>4</v>
      </c>
      <c r="X747" s="23"/>
    </row>
    <row r="748" spans="1:24" s="1" customFormat="1" ht="26" customHeight="1" x14ac:dyDescent="0.3">
      <c r="A748" s="24" t="s">
        <v>570</v>
      </c>
      <c r="B748" s="24" t="s">
        <v>1038</v>
      </c>
      <c r="C748" s="12" t="s">
        <v>1039</v>
      </c>
      <c r="D748" s="58"/>
      <c r="E748" s="39" t="str">
        <f>HYPERLINK("https://www.google.ru/search?q=112378764&amp;newwindow=1&amp;tbm=isch","Еще фото")</f>
        <v>Еще фото</v>
      </c>
      <c r="F748" s="14"/>
      <c r="G748" s="24" t="s">
        <v>388</v>
      </c>
      <c r="H748" s="24" t="s">
        <v>27</v>
      </c>
      <c r="I748" s="24" t="s">
        <v>389</v>
      </c>
      <c r="J748" s="15" t="s">
        <v>28</v>
      </c>
      <c r="K748" s="16" t="s">
        <v>29</v>
      </c>
      <c r="L748" s="60"/>
      <c r="M748" s="15"/>
      <c r="N748" s="15" t="s">
        <v>112</v>
      </c>
      <c r="O748" s="15"/>
      <c r="P748" s="16" t="s">
        <v>391</v>
      </c>
      <c r="Q748" s="17">
        <v>9599</v>
      </c>
      <c r="R748" s="18">
        <v>47</v>
      </c>
      <c r="S748" s="19">
        <v>5850.5905000000002</v>
      </c>
      <c r="T748" s="20" t="s">
        <v>283</v>
      </c>
      <c r="U748" s="21" t="s">
        <v>287</v>
      </c>
      <c r="V748" s="22">
        <v>50</v>
      </c>
      <c r="W748" s="22">
        <v>1</v>
      </c>
      <c r="X748" s="23"/>
    </row>
    <row r="749" spans="1:24" s="1" customFormat="1" ht="26" customHeight="1" x14ac:dyDescent="0.3">
      <c r="A749" s="24" t="s">
        <v>570</v>
      </c>
      <c r="B749" s="24" t="s">
        <v>1038</v>
      </c>
      <c r="C749" s="12" t="s">
        <v>1039</v>
      </c>
      <c r="D749" s="59"/>
      <c r="E749" s="39" t="str">
        <f>HYPERLINK("https://www.google.ru/search?q=112378764&amp;newwindow=1&amp;tbm=isch","Еще фото")</f>
        <v>Еще фото</v>
      </c>
      <c r="F749" s="14"/>
      <c r="G749" s="24" t="s">
        <v>388</v>
      </c>
      <c r="H749" s="24" t="s">
        <v>27</v>
      </c>
      <c r="I749" s="24" t="s">
        <v>389</v>
      </c>
      <c r="J749" s="15" t="s">
        <v>28</v>
      </c>
      <c r="K749" s="16" t="s">
        <v>29</v>
      </c>
      <c r="L749" s="56"/>
      <c r="M749" s="15"/>
      <c r="N749" s="15" t="s">
        <v>112</v>
      </c>
      <c r="O749" s="15"/>
      <c r="P749" s="16" t="s">
        <v>391</v>
      </c>
      <c r="Q749" s="17">
        <v>9599</v>
      </c>
      <c r="R749" s="18">
        <v>47</v>
      </c>
      <c r="S749" s="19">
        <v>5850.5905000000002</v>
      </c>
      <c r="T749" s="20" t="s">
        <v>283</v>
      </c>
      <c r="U749" s="21" t="s">
        <v>352</v>
      </c>
      <c r="V749" s="22">
        <v>54</v>
      </c>
      <c r="W749" s="22">
        <v>1</v>
      </c>
      <c r="X749" s="23"/>
    </row>
    <row r="750" spans="1:24" s="1" customFormat="1" ht="26" customHeight="1" x14ac:dyDescent="0.3">
      <c r="A750" s="11" t="s">
        <v>570</v>
      </c>
      <c r="B750" s="11" t="s">
        <v>1040</v>
      </c>
      <c r="C750" s="12" t="s">
        <v>1041</v>
      </c>
      <c r="D750" s="57"/>
      <c r="E750" s="39" t="str">
        <f>HYPERLINK("https://www.google.ru/search?q=112381385&amp;newwindow=1&amp;tbm=isch","Еще фото")</f>
        <v>Еще фото</v>
      </c>
      <c r="F750" s="14"/>
      <c r="G750" s="11" t="s">
        <v>388</v>
      </c>
      <c r="H750" s="11" t="s">
        <v>27</v>
      </c>
      <c r="I750" s="15" t="s">
        <v>389</v>
      </c>
      <c r="J750" s="15" t="s">
        <v>28</v>
      </c>
      <c r="K750" s="16" t="s">
        <v>29</v>
      </c>
      <c r="L750" s="55"/>
      <c r="M750" s="15"/>
      <c r="N750" s="15" t="s">
        <v>89</v>
      </c>
      <c r="O750" s="15"/>
      <c r="P750" s="16" t="s">
        <v>391</v>
      </c>
      <c r="Q750" s="17">
        <v>9599</v>
      </c>
      <c r="R750" s="18">
        <v>47</v>
      </c>
      <c r="S750" s="19">
        <v>5850.5905000000002</v>
      </c>
      <c r="T750" s="20" t="s">
        <v>283</v>
      </c>
      <c r="U750" s="21" t="s">
        <v>285</v>
      </c>
      <c r="V750" s="22">
        <v>46</v>
      </c>
      <c r="W750" s="22">
        <v>3</v>
      </c>
      <c r="X750" s="23"/>
    </row>
    <row r="751" spans="1:24" s="1" customFormat="1" ht="26" customHeight="1" x14ac:dyDescent="0.3">
      <c r="A751" s="24" t="s">
        <v>570</v>
      </c>
      <c r="B751" s="24" t="s">
        <v>1040</v>
      </c>
      <c r="C751" s="12" t="s">
        <v>1041</v>
      </c>
      <c r="D751" s="58"/>
      <c r="E751" s="39" t="str">
        <f>HYPERLINK("https://www.google.ru/search?q=112381385&amp;newwindow=1&amp;tbm=isch","Еще фото")</f>
        <v>Еще фото</v>
      </c>
      <c r="F751" s="14"/>
      <c r="G751" s="24" t="s">
        <v>388</v>
      </c>
      <c r="H751" s="24" t="s">
        <v>27</v>
      </c>
      <c r="I751" s="24" t="s">
        <v>389</v>
      </c>
      <c r="J751" s="15" t="s">
        <v>28</v>
      </c>
      <c r="K751" s="16" t="s">
        <v>29</v>
      </c>
      <c r="L751" s="60"/>
      <c r="M751" s="15"/>
      <c r="N751" s="15" t="s">
        <v>89</v>
      </c>
      <c r="O751" s="15"/>
      <c r="P751" s="16" t="s">
        <v>391</v>
      </c>
      <c r="Q751" s="17">
        <v>9599</v>
      </c>
      <c r="R751" s="18">
        <v>47</v>
      </c>
      <c r="S751" s="19">
        <v>5850.5905000000002</v>
      </c>
      <c r="T751" s="20" t="s">
        <v>283</v>
      </c>
      <c r="U751" s="21" t="s">
        <v>286</v>
      </c>
      <c r="V751" s="22">
        <v>48</v>
      </c>
      <c r="W751" s="22">
        <v>6</v>
      </c>
      <c r="X751" s="23"/>
    </row>
    <row r="752" spans="1:24" s="1" customFormat="1" ht="26" customHeight="1" x14ac:dyDescent="0.3">
      <c r="A752" s="24" t="s">
        <v>570</v>
      </c>
      <c r="B752" s="24" t="s">
        <v>1040</v>
      </c>
      <c r="C752" s="12" t="s">
        <v>1041</v>
      </c>
      <c r="D752" s="58"/>
      <c r="E752" s="39" t="str">
        <f>HYPERLINK("https://www.google.ru/search?q=112381385&amp;newwindow=1&amp;tbm=isch","Еще фото")</f>
        <v>Еще фото</v>
      </c>
      <c r="F752" s="14"/>
      <c r="G752" s="24" t="s">
        <v>388</v>
      </c>
      <c r="H752" s="24" t="s">
        <v>27</v>
      </c>
      <c r="I752" s="24" t="s">
        <v>389</v>
      </c>
      <c r="J752" s="15" t="s">
        <v>28</v>
      </c>
      <c r="K752" s="16" t="s">
        <v>29</v>
      </c>
      <c r="L752" s="60"/>
      <c r="M752" s="15"/>
      <c r="N752" s="15" t="s">
        <v>89</v>
      </c>
      <c r="O752" s="15"/>
      <c r="P752" s="16" t="s">
        <v>391</v>
      </c>
      <c r="Q752" s="17">
        <v>9599</v>
      </c>
      <c r="R752" s="18">
        <v>47</v>
      </c>
      <c r="S752" s="19">
        <v>5850.5905000000002</v>
      </c>
      <c r="T752" s="20" t="s">
        <v>283</v>
      </c>
      <c r="U752" s="21" t="s">
        <v>287</v>
      </c>
      <c r="V752" s="22">
        <v>50</v>
      </c>
      <c r="W752" s="22">
        <v>6</v>
      </c>
      <c r="X752" s="23"/>
    </row>
    <row r="753" spans="1:24" s="1" customFormat="1" ht="26" customHeight="1" x14ac:dyDescent="0.3">
      <c r="A753" s="24" t="s">
        <v>570</v>
      </c>
      <c r="B753" s="24" t="s">
        <v>1040</v>
      </c>
      <c r="C753" s="12" t="s">
        <v>1041</v>
      </c>
      <c r="D753" s="59"/>
      <c r="E753" s="39" t="str">
        <f>HYPERLINK("https://www.google.ru/search?q=112381385&amp;newwindow=1&amp;tbm=isch","Еще фото")</f>
        <v>Еще фото</v>
      </c>
      <c r="F753" s="14"/>
      <c r="G753" s="24" t="s">
        <v>388</v>
      </c>
      <c r="H753" s="24" t="s">
        <v>27</v>
      </c>
      <c r="I753" s="24" t="s">
        <v>389</v>
      </c>
      <c r="J753" s="15" t="s">
        <v>28</v>
      </c>
      <c r="K753" s="16" t="s">
        <v>29</v>
      </c>
      <c r="L753" s="56"/>
      <c r="M753" s="15"/>
      <c r="N753" s="15" t="s">
        <v>89</v>
      </c>
      <c r="O753" s="15"/>
      <c r="P753" s="16" t="s">
        <v>391</v>
      </c>
      <c r="Q753" s="17">
        <v>9599</v>
      </c>
      <c r="R753" s="18">
        <v>47</v>
      </c>
      <c r="S753" s="19">
        <v>5850.5905000000002</v>
      </c>
      <c r="T753" s="20" t="s">
        <v>283</v>
      </c>
      <c r="U753" s="21" t="s">
        <v>288</v>
      </c>
      <c r="V753" s="22">
        <v>52</v>
      </c>
      <c r="W753" s="22">
        <v>1</v>
      </c>
      <c r="X753" s="23"/>
    </row>
    <row r="754" spans="1:24" s="1" customFormat="1" ht="108" customHeight="1" x14ac:dyDescent="0.3">
      <c r="A754" s="11" t="s">
        <v>570</v>
      </c>
      <c r="B754" s="11" t="s">
        <v>1042</v>
      </c>
      <c r="C754" s="12" t="s">
        <v>1043</v>
      </c>
      <c r="D754" s="13"/>
      <c r="E754" s="39" t="str">
        <f>HYPERLINK("https://www.google.ru/search?q=112351248&amp;newwindow=1&amp;tbm=isch","Еще фото")</f>
        <v>Еще фото</v>
      </c>
      <c r="F754" s="14"/>
      <c r="G754" s="11" t="s">
        <v>439</v>
      </c>
      <c r="H754" s="11" t="s">
        <v>27</v>
      </c>
      <c r="I754" s="15" t="s">
        <v>435</v>
      </c>
      <c r="J754" s="15" t="s">
        <v>279</v>
      </c>
      <c r="K754" s="16" t="s">
        <v>62</v>
      </c>
      <c r="L754" s="15" t="s">
        <v>1044</v>
      </c>
      <c r="M754" s="15"/>
      <c r="N754" s="15" t="s">
        <v>373</v>
      </c>
      <c r="O754" s="15"/>
      <c r="P754" s="16" t="s">
        <v>50</v>
      </c>
      <c r="Q754" s="17">
        <v>3499</v>
      </c>
      <c r="R754" s="18">
        <v>83.2</v>
      </c>
      <c r="S754" s="35">
        <v>675.93549999999993</v>
      </c>
      <c r="T754" s="20" t="s">
        <v>283</v>
      </c>
      <c r="U754" s="21" t="s">
        <v>284</v>
      </c>
      <c r="V754" s="22">
        <v>40</v>
      </c>
      <c r="W754" s="22">
        <v>2</v>
      </c>
      <c r="X754" s="23"/>
    </row>
    <row r="755" spans="1:24" s="1" customFormat="1" ht="108" customHeight="1" x14ac:dyDescent="0.3">
      <c r="A755" s="11" t="s">
        <v>570</v>
      </c>
      <c r="B755" s="11" t="s">
        <v>1045</v>
      </c>
      <c r="C755" s="12" t="s">
        <v>1046</v>
      </c>
      <c r="D755" s="13"/>
      <c r="E755" s="39" t="str">
        <f>HYPERLINK("https://www.google.ru/search?q=112351131&amp;newwindow=1&amp;tbm=isch","Еще фото")</f>
        <v>Еще фото</v>
      </c>
      <c r="F755" s="14"/>
      <c r="G755" s="11" t="s">
        <v>434</v>
      </c>
      <c r="H755" s="11" t="s">
        <v>27</v>
      </c>
      <c r="I755" s="15" t="s">
        <v>435</v>
      </c>
      <c r="J755" s="15" t="s">
        <v>279</v>
      </c>
      <c r="K755" s="16" t="s">
        <v>62</v>
      </c>
      <c r="L755" s="15" t="s">
        <v>1047</v>
      </c>
      <c r="M755" s="15"/>
      <c r="N755" s="15" t="s">
        <v>347</v>
      </c>
      <c r="O755" s="15"/>
      <c r="P755" s="16" t="s">
        <v>50</v>
      </c>
      <c r="Q755" s="17">
        <v>4499</v>
      </c>
      <c r="R755" s="18">
        <v>75.38</v>
      </c>
      <c r="S755" s="19">
        <v>1273.9354999999998</v>
      </c>
      <c r="T755" s="20" t="s">
        <v>283</v>
      </c>
      <c r="U755" s="21" t="s">
        <v>285</v>
      </c>
      <c r="V755" s="22">
        <v>42</v>
      </c>
      <c r="W755" s="22">
        <v>2</v>
      </c>
      <c r="X755" s="23"/>
    </row>
    <row r="756" spans="1:24" s="1" customFormat="1" ht="52.05" customHeight="1" x14ac:dyDescent="0.3">
      <c r="A756" s="11" t="s">
        <v>570</v>
      </c>
      <c r="B756" s="11" t="s">
        <v>1048</v>
      </c>
      <c r="C756" s="12" t="s">
        <v>1049</v>
      </c>
      <c r="D756" s="53"/>
      <c r="E756" s="39" t="str">
        <f>HYPERLINK("https://www.google.ru/search?q=112350254&amp;newwindow=1&amp;tbm=isch","Еще фото")</f>
        <v>Еще фото</v>
      </c>
      <c r="F756" s="14"/>
      <c r="G756" s="11" t="s">
        <v>434</v>
      </c>
      <c r="H756" s="11" t="s">
        <v>27</v>
      </c>
      <c r="I756" s="15" t="s">
        <v>435</v>
      </c>
      <c r="J756" s="15" t="s">
        <v>279</v>
      </c>
      <c r="K756" s="16" t="s">
        <v>62</v>
      </c>
      <c r="L756" s="55" t="s">
        <v>1050</v>
      </c>
      <c r="M756" s="15"/>
      <c r="N756" s="15" t="s">
        <v>37</v>
      </c>
      <c r="O756" s="15"/>
      <c r="P756" s="16" t="s">
        <v>50</v>
      </c>
      <c r="Q756" s="17">
        <v>3499</v>
      </c>
      <c r="R756" s="18">
        <v>74.34</v>
      </c>
      <c r="S756" s="35">
        <v>1032.4354999999998</v>
      </c>
      <c r="T756" s="20" t="s">
        <v>283</v>
      </c>
      <c r="U756" s="21" t="s">
        <v>284</v>
      </c>
      <c r="V756" s="22">
        <v>40</v>
      </c>
      <c r="W756" s="22">
        <v>5</v>
      </c>
      <c r="X756" s="23"/>
    </row>
    <row r="757" spans="1:24" s="1" customFormat="1" ht="61.05" customHeight="1" x14ac:dyDescent="0.3">
      <c r="A757" s="24" t="s">
        <v>570</v>
      </c>
      <c r="B757" s="24" t="s">
        <v>1048</v>
      </c>
      <c r="C757" s="12" t="s">
        <v>1049</v>
      </c>
      <c r="D757" s="54"/>
      <c r="E757" s="39" t="str">
        <f>HYPERLINK("https://www.google.ru/search?q=112350254&amp;newwindow=1&amp;tbm=isch","Еще фото")</f>
        <v>Еще фото</v>
      </c>
      <c r="F757" s="14"/>
      <c r="G757" s="24" t="s">
        <v>434</v>
      </c>
      <c r="H757" s="24" t="s">
        <v>27</v>
      </c>
      <c r="I757" s="24" t="s">
        <v>435</v>
      </c>
      <c r="J757" s="15" t="s">
        <v>279</v>
      </c>
      <c r="K757" s="16" t="s">
        <v>62</v>
      </c>
      <c r="L757" s="56"/>
      <c r="M757" s="15"/>
      <c r="N757" s="15" t="s">
        <v>37</v>
      </c>
      <c r="O757" s="15"/>
      <c r="P757" s="16" t="s">
        <v>50</v>
      </c>
      <c r="Q757" s="17">
        <v>3499</v>
      </c>
      <c r="R757" s="18">
        <v>74.34</v>
      </c>
      <c r="S757" s="35">
        <v>1032.4354999999998</v>
      </c>
      <c r="T757" s="20" t="s">
        <v>283</v>
      </c>
      <c r="U757" s="21" t="s">
        <v>287</v>
      </c>
      <c r="V757" s="22">
        <v>46</v>
      </c>
      <c r="W757" s="22">
        <v>1</v>
      </c>
      <c r="X757" s="23"/>
    </row>
    <row r="758" spans="1:24" s="1" customFormat="1" ht="108" customHeight="1" x14ac:dyDescent="0.3">
      <c r="A758" s="11" t="s">
        <v>570</v>
      </c>
      <c r="B758" s="11" t="s">
        <v>1051</v>
      </c>
      <c r="C758" s="12" t="s">
        <v>1052</v>
      </c>
      <c r="D758" s="13"/>
      <c r="E758" s="39" t="str">
        <f>HYPERLINK("https://www.google.ru/search?q=L41JEN01&amp;newwindow=1&amp;tbm=isch","Еще фото")</f>
        <v>Еще фото</v>
      </c>
      <c r="F758" s="14"/>
      <c r="G758" s="11" t="s">
        <v>434</v>
      </c>
      <c r="H758" s="11" t="s">
        <v>27</v>
      </c>
      <c r="I758" s="15" t="s">
        <v>435</v>
      </c>
      <c r="J758" s="15" t="s">
        <v>279</v>
      </c>
      <c r="K758" s="16" t="s">
        <v>62</v>
      </c>
      <c r="L758" s="15" t="s">
        <v>1053</v>
      </c>
      <c r="M758" s="15" t="s">
        <v>64</v>
      </c>
      <c r="N758" s="15" t="s">
        <v>112</v>
      </c>
      <c r="O758" s="15" t="s">
        <v>65</v>
      </c>
      <c r="P758" s="16" t="s">
        <v>1054</v>
      </c>
      <c r="Q758" s="17">
        <v>4099</v>
      </c>
      <c r="R758" s="18">
        <v>68.83</v>
      </c>
      <c r="S758" s="19">
        <v>1469.4354999999998</v>
      </c>
      <c r="T758" s="20" t="s">
        <v>283</v>
      </c>
      <c r="U758" s="21" t="s">
        <v>284</v>
      </c>
      <c r="V758" s="22">
        <v>40</v>
      </c>
      <c r="W758" s="22">
        <v>4</v>
      </c>
      <c r="X758" s="23"/>
    </row>
    <row r="759" spans="1:24" s="1" customFormat="1" ht="52.05" customHeight="1" x14ac:dyDescent="0.3">
      <c r="A759" s="11" t="s">
        <v>570</v>
      </c>
      <c r="B759" s="11" t="s">
        <v>1055</v>
      </c>
      <c r="C759" s="12" t="s">
        <v>1056</v>
      </c>
      <c r="D759" s="53"/>
      <c r="E759" s="39" t="str">
        <f>HYPERLINK("https://www.google.ru/search?q=112350252&amp;newwindow=1&amp;tbm=isch","Еще фото")</f>
        <v>Еще фото</v>
      </c>
      <c r="F759" s="14"/>
      <c r="G759" s="11" t="s">
        <v>434</v>
      </c>
      <c r="H759" s="11" t="s">
        <v>27</v>
      </c>
      <c r="I759" s="15" t="s">
        <v>435</v>
      </c>
      <c r="J759" s="15" t="s">
        <v>279</v>
      </c>
      <c r="K759" s="16" t="s">
        <v>62</v>
      </c>
      <c r="L759" s="55" t="s">
        <v>1057</v>
      </c>
      <c r="M759" s="15"/>
      <c r="N759" s="15" t="s">
        <v>37</v>
      </c>
      <c r="O759" s="15"/>
      <c r="P759" s="16" t="s">
        <v>1058</v>
      </c>
      <c r="Q759" s="17">
        <v>3499</v>
      </c>
      <c r="R759" s="18">
        <v>50.62</v>
      </c>
      <c r="S759" s="19">
        <v>1986.9354999999998</v>
      </c>
      <c r="T759" s="20" t="s">
        <v>283</v>
      </c>
      <c r="U759" s="21" t="s">
        <v>284</v>
      </c>
      <c r="V759" s="22">
        <v>40</v>
      </c>
      <c r="W759" s="22">
        <v>1</v>
      </c>
      <c r="X759" s="23"/>
    </row>
    <row r="760" spans="1:24" s="1" customFormat="1" ht="61.05" customHeight="1" x14ac:dyDescent="0.3">
      <c r="A760" s="24" t="s">
        <v>570</v>
      </c>
      <c r="B760" s="24" t="s">
        <v>1055</v>
      </c>
      <c r="C760" s="12" t="s">
        <v>1056</v>
      </c>
      <c r="D760" s="54"/>
      <c r="E760" s="39" t="str">
        <f>HYPERLINK("https://www.google.ru/search?q=112350252&amp;newwindow=1&amp;tbm=isch","Еще фото")</f>
        <v>Еще фото</v>
      </c>
      <c r="F760" s="14"/>
      <c r="G760" s="24" t="s">
        <v>434</v>
      </c>
      <c r="H760" s="24" t="s">
        <v>27</v>
      </c>
      <c r="I760" s="24" t="s">
        <v>435</v>
      </c>
      <c r="J760" s="15" t="s">
        <v>279</v>
      </c>
      <c r="K760" s="16" t="s">
        <v>62</v>
      </c>
      <c r="L760" s="56"/>
      <c r="M760" s="15"/>
      <c r="N760" s="15" t="s">
        <v>37</v>
      </c>
      <c r="O760" s="15"/>
      <c r="P760" s="16" t="s">
        <v>1058</v>
      </c>
      <c r="Q760" s="17">
        <v>3499</v>
      </c>
      <c r="R760" s="18">
        <v>50.62</v>
      </c>
      <c r="S760" s="19">
        <v>1986.9354999999998</v>
      </c>
      <c r="T760" s="20" t="s">
        <v>283</v>
      </c>
      <c r="U760" s="21" t="s">
        <v>285</v>
      </c>
      <c r="V760" s="22">
        <v>42</v>
      </c>
      <c r="W760" s="22">
        <v>1</v>
      </c>
      <c r="X760" s="23"/>
    </row>
    <row r="761" spans="1:24" s="1" customFormat="1" ht="21" customHeight="1" x14ac:dyDescent="0.3">
      <c r="A761" s="11" t="s">
        <v>570</v>
      </c>
      <c r="B761" s="11" t="s">
        <v>1059</v>
      </c>
      <c r="C761" s="26" t="s">
        <v>1060</v>
      </c>
      <c r="D761" s="57"/>
      <c r="E761" s="39" t="str">
        <f>HYPERLINK("https://www.google.ru/search?q=112376427&amp;newwindow=1&amp;tbm=isch","Еще фото")</f>
        <v>Еще фото</v>
      </c>
      <c r="F761" s="14"/>
      <c r="G761" s="11" t="s">
        <v>434</v>
      </c>
      <c r="H761" s="11" t="s">
        <v>27</v>
      </c>
      <c r="I761" s="15" t="s">
        <v>435</v>
      </c>
      <c r="J761" s="15" t="s">
        <v>28</v>
      </c>
      <c r="K761" s="16" t="s">
        <v>29</v>
      </c>
      <c r="L761" s="55"/>
      <c r="M761" s="15"/>
      <c r="N761" s="15" t="s">
        <v>281</v>
      </c>
      <c r="O761" s="15"/>
      <c r="P761" s="16" t="s">
        <v>50</v>
      </c>
      <c r="Q761" s="17">
        <v>7899</v>
      </c>
      <c r="R761" s="18">
        <v>50</v>
      </c>
      <c r="S761" s="19">
        <v>4541.9249999999993</v>
      </c>
      <c r="T761" s="20" t="s">
        <v>283</v>
      </c>
      <c r="U761" s="21" t="s">
        <v>285</v>
      </c>
      <c r="V761" s="22">
        <v>46</v>
      </c>
      <c r="W761" s="22">
        <v>3</v>
      </c>
      <c r="X761" s="23"/>
    </row>
    <row r="762" spans="1:24" s="1" customFormat="1" ht="21" customHeight="1" x14ac:dyDescent="0.3">
      <c r="A762" s="24" t="s">
        <v>570</v>
      </c>
      <c r="B762" s="24" t="s">
        <v>1059</v>
      </c>
      <c r="C762" s="27" t="s">
        <v>1060</v>
      </c>
      <c r="D762" s="58"/>
      <c r="E762" s="39" t="str">
        <f>HYPERLINK("https://www.google.ru/search?q=112376427&amp;newwindow=1&amp;tbm=isch","Еще фото")</f>
        <v>Еще фото</v>
      </c>
      <c r="F762" s="14"/>
      <c r="G762" s="24" t="s">
        <v>434</v>
      </c>
      <c r="H762" s="24" t="s">
        <v>27</v>
      </c>
      <c r="I762" s="24" t="s">
        <v>435</v>
      </c>
      <c r="J762" s="15" t="s">
        <v>28</v>
      </c>
      <c r="K762" s="16" t="s">
        <v>29</v>
      </c>
      <c r="L762" s="60"/>
      <c r="M762" s="15"/>
      <c r="N762" s="15" t="s">
        <v>281</v>
      </c>
      <c r="O762" s="15"/>
      <c r="P762" s="16" t="s">
        <v>50</v>
      </c>
      <c r="Q762" s="17">
        <v>7899</v>
      </c>
      <c r="R762" s="18">
        <v>50</v>
      </c>
      <c r="S762" s="19">
        <v>4541.9249999999993</v>
      </c>
      <c r="T762" s="20" t="s">
        <v>283</v>
      </c>
      <c r="U762" s="21" t="s">
        <v>286</v>
      </c>
      <c r="V762" s="22">
        <v>48</v>
      </c>
      <c r="W762" s="22">
        <v>7</v>
      </c>
      <c r="X762" s="23"/>
    </row>
    <row r="763" spans="1:24" s="1" customFormat="1" ht="21" customHeight="1" x14ac:dyDescent="0.3">
      <c r="A763" s="24" t="s">
        <v>570</v>
      </c>
      <c r="B763" s="24" t="s">
        <v>1059</v>
      </c>
      <c r="C763" s="27" t="s">
        <v>1060</v>
      </c>
      <c r="D763" s="58"/>
      <c r="E763" s="39" t="str">
        <f>HYPERLINK("https://www.google.ru/search?q=112376427&amp;newwindow=1&amp;tbm=isch","Еще фото")</f>
        <v>Еще фото</v>
      </c>
      <c r="F763" s="14"/>
      <c r="G763" s="24" t="s">
        <v>434</v>
      </c>
      <c r="H763" s="24" t="s">
        <v>27</v>
      </c>
      <c r="I763" s="24" t="s">
        <v>435</v>
      </c>
      <c r="J763" s="15" t="s">
        <v>28</v>
      </c>
      <c r="K763" s="16" t="s">
        <v>29</v>
      </c>
      <c r="L763" s="60"/>
      <c r="M763" s="15"/>
      <c r="N763" s="15" t="s">
        <v>281</v>
      </c>
      <c r="O763" s="15"/>
      <c r="P763" s="16" t="s">
        <v>50</v>
      </c>
      <c r="Q763" s="17">
        <v>7899</v>
      </c>
      <c r="R763" s="18">
        <v>50</v>
      </c>
      <c r="S763" s="19">
        <v>4541.9249999999993</v>
      </c>
      <c r="T763" s="20" t="s">
        <v>283</v>
      </c>
      <c r="U763" s="21" t="s">
        <v>287</v>
      </c>
      <c r="V763" s="22">
        <v>50</v>
      </c>
      <c r="W763" s="22">
        <v>11</v>
      </c>
      <c r="X763" s="23"/>
    </row>
    <row r="764" spans="1:24" s="1" customFormat="1" ht="21" customHeight="1" x14ac:dyDescent="0.3">
      <c r="A764" s="24" t="s">
        <v>570</v>
      </c>
      <c r="B764" s="24" t="s">
        <v>1059</v>
      </c>
      <c r="C764" s="27" t="s">
        <v>1060</v>
      </c>
      <c r="D764" s="58"/>
      <c r="E764" s="39" t="str">
        <f>HYPERLINK("https://www.google.ru/search?q=112376427&amp;newwindow=1&amp;tbm=isch","Еще фото")</f>
        <v>Еще фото</v>
      </c>
      <c r="F764" s="14"/>
      <c r="G764" s="24" t="s">
        <v>434</v>
      </c>
      <c r="H764" s="24" t="s">
        <v>27</v>
      </c>
      <c r="I764" s="24" t="s">
        <v>435</v>
      </c>
      <c r="J764" s="15" t="s">
        <v>28</v>
      </c>
      <c r="K764" s="16" t="s">
        <v>29</v>
      </c>
      <c r="L764" s="60"/>
      <c r="M764" s="15"/>
      <c r="N764" s="15" t="s">
        <v>281</v>
      </c>
      <c r="O764" s="15"/>
      <c r="P764" s="16" t="s">
        <v>50</v>
      </c>
      <c r="Q764" s="17">
        <v>7899</v>
      </c>
      <c r="R764" s="18">
        <v>50</v>
      </c>
      <c r="S764" s="19">
        <v>4541.9249999999993</v>
      </c>
      <c r="T764" s="20" t="s">
        <v>283</v>
      </c>
      <c r="U764" s="21" t="s">
        <v>288</v>
      </c>
      <c r="V764" s="22">
        <v>52</v>
      </c>
      <c r="W764" s="22">
        <v>7</v>
      </c>
      <c r="X764" s="23"/>
    </row>
    <row r="765" spans="1:24" s="1" customFormat="1" ht="32" customHeight="1" x14ac:dyDescent="0.3">
      <c r="A765" s="24" t="s">
        <v>570</v>
      </c>
      <c r="B765" s="24" t="s">
        <v>1059</v>
      </c>
      <c r="C765" s="27" t="s">
        <v>1060</v>
      </c>
      <c r="D765" s="59"/>
      <c r="E765" s="39" t="str">
        <f>HYPERLINK("https://www.google.ru/search?q=112376427&amp;newwindow=1&amp;tbm=isch","Еще фото")</f>
        <v>Еще фото</v>
      </c>
      <c r="F765" s="14"/>
      <c r="G765" s="24" t="s">
        <v>434</v>
      </c>
      <c r="H765" s="24" t="s">
        <v>27</v>
      </c>
      <c r="I765" s="24" t="s">
        <v>435</v>
      </c>
      <c r="J765" s="15" t="s">
        <v>28</v>
      </c>
      <c r="K765" s="16" t="s">
        <v>29</v>
      </c>
      <c r="L765" s="56"/>
      <c r="M765" s="15"/>
      <c r="N765" s="15" t="s">
        <v>281</v>
      </c>
      <c r="O765" s="15"/>
      <c r="P765" s="16" t="s">
        <v>50</v>
      </c>
      <c r="Q765" s="17">
        <v>7899</v>
      </c>
      <c r="R765" s="18">
        <v>50</v>
      </c>
      <c r="S765" s="19">
        <v>4541.9249999999993</v>
      </c>
      <c r="T765" s="20" t="s">
        <v>283</v>
      </c>
      <c r="U765" s="21" t="s">
        <v>352</v>
      </c>
      <c r="V765" s="22">
        <v>54</v>
      </c>
      <c r="W765" s="22">
        <v>7</v>
      </c>
      <c r="X765" s="23"/>
    </row>
    <row r="766" spans="1:24" s="1" customFormat="1" ht="35" customHeight="1" x14ac:dyDescent="0.3">
      <c r="A766" s="11" t="s">
        <v>570</v>
      </c>
      <c r="B766" s="11" t="s">
        <v>1061</v>
      </c>
      <c r="C766" s="12" t="s">
        <v>1062</v>
      </c>
      <c r="D766" s="57"/>
      <c r="E766" s="39" t="str">
        <f>HYPERLINK("https://www.google.ru/search?q=112376428&amp;newwindow=1&amp;tbm=isch","Еще фото")</f>
        <v>Еще фото</v>
      </c>
      <c r="F766" s="14"/>
      <c r="G766" s="11" t="s">
        <v>434</v>
      </c>
      <c r="H766" s="11" t="s">
        <v>27</v>
      </c>
      <c r="I766" s="15" t="s">
        <v>435</v>
      </c>
      <c r="J766" s="15" t="s">
        <v>28</v>
      </c>
      <c r="K766" s="16" t="s">
        <v>29</v>
      </c>
      <c r="L766" s="55"/>
      <c r="M766" s="15"/>
      <c r="N766" s="15" t="s">
        <v>373</v>
      </c>
      <c r="O766" s="15"/>
      <c r="P766" s="16" t="s">
        <v>50</v>
      </c>
      <c r="Q766" s="17">
        <v>7899</v>
      </c>
      <c r="R766" s="18">
        <v>50</v>
      </c>
      <c r="S766" s="19">
        <v>4541.9249999999993</v>
      </c>
      <c r="T766" s="20" t="s">
        <v>283</v>
      </c>
      <c r="U766" s="21" t="s">
        <v>287</v>
      </c>
      <c r="V766" s="22">
        <v>50</v>
      </c>
      <c r="W766" s="22">
        <v>1</v>
      </c>
      <c r="X766" s="23"/>
    </row>
    <row r="767" spans="1:24" s="1" customFormat="1" ht="35" customHeight="1" x14ac:dyDescent="0.3">
      <c r="A767" s="24" t="s">
        <v>570</v>
      </c>
      <c r="B767" s="24" t="s">
        <v>1061</v>
      </c>
      <c r="C767" s="12" t="s">
        <v>1062</v>
      </c>
      <c r="D767" s="58"/>
      <c r="E767" s="39" t="str">
        <f>HYPERLINK("https://www.google.ru/search?q=112376428&amp;newwindow=1&amp;tbm=isch","Еще фото")</f>
        <v>Еще фото</v>
      </c>
      <c r="F767" s="14"/>
      <c r="G767" s="24" t="s">
        <v>434</v>
      </c>
      <c r="H767" s="24" t="s">
        <v>27</v>
      </c>
      <c r="I767" s="24" t="s">
        <v>435</v>
      </c>
      <c r="J767" s="15" t="s">
        <v>28</v>
      </c>
      <c r="K767" s="16" t="s">
        <v>29</v>
      </c>
      <c r="L767" s="60"/>
      <c r="M767" s="15"/>
      <c r="N767" s="15" t="s">
        <v>373</v>
      </c>
      <c r="O767" s="15"/>
      <c r="P767" s="16" t="s">
        <v>50</v>
      </c>
      <c r="Q767" s="17">
        <v>7899</v>
      </c>
      <c r="R767" s="18">
        <v>50</v>
      </c>
      <c r="S767" s="19">
        <v>4541.9249999999993</v>
      </c>
      <c r="T767" s="20" t="s">
        <v>283</v>
      </c>
      <c r="U767" s="21" t="s">
        <v>288</v>
      </c>
      <c r="V767" s="22">
        <v>52</v>
      </c>
      <c r="W767" s="22">
        <v>1</v>
      </c>
      <c r="X767" s="23"/>
    </row>
    <row r="768" spans="1:24" s="1" customFormat="1" ht="37.049999999999997" customHeight="1" x14ac:dyDescent="0.3">
      <c r="A768" s="24" t="s">
        <v>570</v>
      </c>
      <c r="B768" s="24" t="s">
        <v>1061</v>
      </c>
      <c r="C768" s="12" t="s">
        <v>1062</v>
      </c>
      <c r="D768" s="59"/>
      <c r="E768" s="39" t="str">
        <f>HYPERLINK("https://www.google.ru/search?q=112376428&amp;newwindow=1&amp;tbm=isch","Еще фото")</f>
        <v>Еще фото</v>
      </c>
      <c r="F768" s="14"/>
      <c r="G768" s="24" t="s">
        <v>434</v>
      </c>
      <c r="H768" s="24" t="s">
        <v>27</v>
      </c>
      <c r="I768" s="24" t="s">
        <v>435</v>
      </c>
      <c r="J768" s="15" t="s">
        <v>28</v>
      </c>
      <c r="K768" s="16" t="s">
        <v>29</v>
      </c>
      <c r="L768" s="56"/>
      <c r="M768" s="15"/>
      <c r="N768" s="15" t="s">
        <v>373</v>
      </c>
      <c r="O768" s="15"/>
      <c r="P768" s="16" t="s">
        <v>50</v>
      </c>
      <c r="Q768" s="17">
        <v>7899</v>
      </c>
      <c r="R768" s="18">
        <v>50</v>
      </c>
      <c r="S768" s="19">
        <v>4541.9249999999993</v>
      </c>
      <c r="T768" s="20" t="s">
        <v>283</v>
      </c>
      <c r="U768" s="21" t="s">
        <v>352</v>
      </c>
      <c r="V768" s="22">
        <v>54</v>
      </c>
      <c r="W768" s="22">
        <v>1</v>
      </c>
      <c r="X768" s="23"/>
    </row>
    <row r="769" spans="1:24" s="1" customFormat="1" ht="108" customHeight="1" x14ac:dyDescent="0.3">
      <c r="A769" s="11" t="s">
        <v>570</v>
      </c>
      <c r="B769" s="11" t="s">
        <v>1063</v>
      </c>
      <c r="C769" s="12" t="s">
        <v>1064</v>
      </c>
      <c r="D769" s="13"/>
      <c r="E769" s="39" t="str">
        <f>HYPERLINK("https://www.google.ru/search?q=112377023&amp;newwindow=1&amp;tbm=isch","Еще фото")</f>
        <v>Еще фото</v>
      </c>
      <c r="F769" s="14"/>
      <c r="G769" s="11" t="s">
        <v>434</v>
      </c>
      <c r="H769" s="11" t="s">
        <v>27</v>
      </c>
      <c r="I769" s="15" t="s">
        <v>435</v>
      </c>
      <c r="J769" s="15" t="s">
        <v>28</v>
      </c>
      <c r="K769" s="16" t="s">
        <v>62</v>
      </c>
      <c r="L769" s="15"/>
      <c r="M769" s="15"/>
      <c r="N769" s="15" t="s">
        <v>37</v>
      </c>
      <c r="O769" s="15"/>
      <c r="P769" s="16" t="s">
        <v>1065</v>
      </c>
      <c r="Q769" s="17">
        <v>3399</v>
      </c>
      <c r="R769" s="18">
        <v>50</v>
      </c>
      <c r="S769" s="19">
        <v>1954.425</v>
      </c>
      <c r="T769" s="20" t="s">
        <v>283</v>
      </c>
      <c r="U769" s="21" t="s">
        <v>285</v>
      </c>
      <c r="V769" s="22">
        <v>42</v>
      </c>
      <c r="W769" s="22">
        <v>1</v>
      </c>
      <c r="X769" s="23"/>
    </row>
    <row r="770" spans="1:24" s="1" customFormat="1" ht="21" customHeight="1" x14ac:dyDescent="0.3">
      <c r="A770" s="11" t="s">
        <v>570</v>
      </c>
      <c r="B770" s="11" t="s">
        <v>1066</v>
      </c>
      <c r="C770" s="26" t="s">
        <v>1067</v>
      </c>
      <c r="D770" s="57"/>
      <c r="E770" s="39" t="str">
        <f>HYPERLINK("https://www.google.ru/search?q=112377773&amp;newwindow=1&amp;tbm=isch","Еще фото")</f>
        <v>Еще фото</v>
      </c>
      <c r="F770" s="14"/>
      <c r="G770" s="11" t="s">
        <v>434</v>
      </c>
      <c r="H770" s="11" t="s">
        <v>27</v>
      </c>
      <c r="I770" s="15" t="s">
        <v>435</v>
      </c>
      <c r="J770" s="15" t="s">
        <v>28</v>
      </c>
      <c r="K770" s="16" t="s">
        <v>62</v>
      </c>
      <c r="L770" s="55" t="s">
        <v>1068</v>
      </c>
      <c r="M770" s="15"/>
      <c r="N770" s="15" t="s">
        <v>31</v>
      </c>
      <c r="O770" s="15"/>
      <c r="P770" s="16" t="s">
        <v>50</v>
      </c>
      <c r="Q770" s="17">
        <v>3399</v>
      </c>
      <c r="R770" s="18">
        <v>50</v>
      </c>
      <c r="S770" s="19">
        <v>1954.425</v>
      </c>
      <c r="T770" s="20" t="s">
        <v>283</v>
      </c>
      <c r="U770" s="21" t="s">
        <v>284</v>
      </c>
      <c r="V770" s="22">
        <v>40</v>
      </c>
      <c r="W770" s="22">
        <v>6</v>
      </c>
      <c r="X770" s="23"/>
    </row>
    <row r="771" spans="1:24" s="1" customFormat="1" ht="21" customHeight="1" x14ac:dyDescent="0.3">
      <c r="A771" s="24" t="s">
        <v>570</v>
      </c>
      <c r="B771" s="24" t="s">
        <v>1066</v>
      </c>
      <c r="C771" s="27" t="s">
        <v>1067</v>
      </c>
      <c r="D771" s="58"/>
      <c r="E771" s="39" t="str">
        <f>HYPERLINK("https://www.google.ru/search?q=112377773&amp;newwindow=1&amp;tbm=isch","Еще фото")</f>
        <v>Еще фото</v>
      </c>
      <c r="F771" s="14"/>
      <c r="G771" s="24" t="s">
        <v>434</v>
      </c>
      <c r="H771" s="24" t="s">
        <v>27</v>
      </c>
      <c r="I771" s="24" t="s">
        <v>435</v>
      </c>
      <c r="J771" s="15" t="s">
        <v>28</v>
      </c>
      <c r="K771" s="16" t="s">
        <v>62</v>
      </c>
      <c r="L771" s="60"/>
      <c r="M771" s="15"/>
      <c r="N771" s="15" t="s">
        <v>31</v>
      </c>
      <c r="O771" s="15"/>
      <c r="P771" s="16" t="s">
        <v>50</v>
      </c>
      <c r="Q771" s="17">
        <v>3399</v>
      </c>
      <c r="R771" s="18">
        <v>50</v>
      </c>
      <c r="S771" s="19">
        <v>1954.425</v>
      </c>
      <c r="T771" s="20" t="s">
        <v>283</v>
      </c>
      <c r="U771" s="21" t="s">
        <v>285</v>
      </c>
      <c r="V771" s="22">
        <v>42</v>
      </c>
      <c r="W771" s="22">
        <v>6</v>
      </c>
      <c r="X771" s="23"/>
    </row>
    <row r="772" spans="1:24" s="1" customFormat="1" ht="21" customHeight="1" x14ac:dyDescent="0.3">
      <c r="A772" s="24" t="s">
        <v>570</v>
      </c>
      <c r="B772" s="24" t="s">
        <v>1066</v>
      </c>
      <c r="C772" s="27" t="s">
        <v>1067</v>
      </c>
      <c r="D772" s="58"/>
      <c r="E772" s="39" t="str">
        <f>HYPERLINK("https://www.google.ru/search?q=112377773&amp;newwindow=1&amp;tbm=isch","Еще фото")</f>
        <v>Еще фото</v>
      </c>
      <c r="F772" s="14"/>
      <c r="G772" s="24" t="s">
        <v>434</v>
      </c>
      <c r="H772" s="24" t="s">
        <v>27</v>
      </c>
      <c r="I772" s="24" t="s">
        <v>435</v>
      </c>
      <c r="J772" s="15" t="s">
        <v>28</v>
      </c>
      <c r="K772" s="16" t="s">
        <v>62</v>
      </c>
      <c r="L772" s="60"/>
      <c r="M772" s="15"/>
      <c r="N772" s="15" t="s">
        <v>31</v>
      </c>
      <c r="O772" s="15"/>
      <c r="P772" s="16" t="s">
        <v>50</v>
      </c>
      <c r="Q772" s="17">
        <v>3399</v>
      </c>
      <c r="R772" s="18">
        <v>50</v>
      </c>
      <c r="S772" s="19">
        <v>1954.425</v>
      </c>
      <c r="T772" s="20" t="s">
        <v>283</v>
      </c>
      <c r="U772" s="21" t="s">
        <v>286</v>
      </c>
      <c r="V772" s="22">
        <v>44</v>
      </c>
      <c r="W772" s="22">
        <v>5</v>
      </c>
      <c r="X772" s="23"/>
    </row>
    <row r="773" spans="1:24" s="1" customFormat="1" ht="21" customHeight="1" x14ac:dyDescent="0.3">
      <c r="A773" s="24" t="s">
        <v>570</v>
      </c>
      <c r="B773" s="24" t="s">
        <v>1066</v>
      </c>
      <c r="C773" s="27" t="s">
        <v>1067</v>
      </c>
      <c r="D773" s="58"/>
      <c r="E773" s="39" t="str">
        <f>HYPERLINK("https://www.google.ru/search?q=112377773&amp;newwindow=1&amp;tbm=isch","Еще фото")</f>
        <v>Еще фото</v>
      </c>
      <c r="F773" s="14"/>
      <c r="G773" s="24" t="s">
        <v>434</v>
      </c>
      <c r="H773" s="24" t="s">
        <v>27</v>
      </c>
      <c r="I773" s="24" t="s">
        <v>435</v>
      </c>
      <c r="J773" s="15" t="s">
        <v>28</v>
      </c>
      <c r="K773" s="16" t="s">
        <v>62</v>
      </c>
      <c r="L773" s="60"/>
      <c r="M773" s="15"/>
      <c r="N773" s="15" t="s">
        <v>31</v>
      </c>
      <c r="O773" s="15"/>
      <c r="P773" s="16" t="s">
        <v>50</v>
      </c>
      <c r="Q773" s="17">
        <v>3399</v>
      </c>
      <c r="R773" s="18">
        <v>50</v>
      </c>
      <c r="S773" s="19">
        <v>1954.425</v>
      </c>
      <c r="T773" s="20" t="s">
        <v>283</v>
      </c>
      <c r="U773" s="21" t="s">
        <v>287</v>
      </c>
      <c r="V773" s="22">
        <v>46</v>
      </c>
      <c r="W773" s="22">
        <v>7</v>
      </c>
      <c r="X773" s="23"/>
    </row>
    <row r="774" spans="1:24" s="1" customFormat="1" ht="32" customHeight="1" x14ac:dyDescent="0.3">
      <c r="A774" s="24" t="s">
        <v>570</v>
      </c>
      <c r="B774" s="24" t="s">
        <v>1066</v>
      </c>
      <c r="C774" s="27" t="s">
        <v>1067</v>
      </c>
      <c r="D774" s="59"/>
      <c r="E774" s="39" t="str">
        <f>HYPERLINK("https://www.google.ru/search?q=112377773&amp;newwindow=1&amp;tbm=isch","Еще фото")</f>
        <v>Еще фото</v>
      </c>
      <c r="F774" s="14"/>
      <c r="G774" s="24" t="s">
        <v>434</v>
      </c>
      <c r="H774" s="24" t="s">
        <v>27</v>
      </c>
      <c r="I774" s="24" t="s">
        <v>435</v>
      </c>
      <c r="J774" s="15" t="s">
        <v>28</v>
      </c>
      <c r="K774" s="16" t="s">
        <v>62</v>
      </c>
      <c r="L774" s="56"/>
      <c r="M774" s="15"/>
      <c r="N774" s="15" t="s">
        <v>31</v>
      </c>
      <c r="O774" s="15"/>
      <c r="P774" s="16" t="s">
        <v>50</v>
      </c>
      <c r="Q774" s="17">
        <v>3399</v>
      </c>
      <c r="R774" s="18">
        <v>50</v>
      </c>
      <c r="S774" s="19">
        <v>1954.425</v>
      </c>
      <c r="T774" s="20" t="s">
        <v>283</v>
      </c>
      <c r="U774" s="21" t="s">
        <v>288</v>
      </c>
      <c r="V774" s="22">
        <v>48</v>
      </c>
      <c r="W774" s="22">
        <v>6</v>
      </c>
      <c r="X774" s="23"/>
    </row>
    <row r="775" spans="1:24" s="1" customFormat="1" ht="35" customHeight="1" x14ac:dyDescent="0.3">
      <c r="A775" s="11" t="s">
        <v>570</v>
      </c>
      <c r="B775" s="11" t="s">
        <v>1069</v>
      </c>
      <c r="C775" s="12" t="s">
        <v>1070</v>
      </c>
      <c r="D775" s="57"/>
      <c r="E775" s="39" t="str">
        <f>HYPERLINK("https://www.google.ru/search?q=112377777&amp;newwindow=1&amp;tbm=isch","Еще фото")</f>
        <v>Еще фото</v>
      </c>
      <c r="F775" s="14"/>
      <c r="G775" s="11" t="s">
        <v>434</v>
      </c>
      <c r="H775" s="11" t="s">
        <v>27</v>
      </c>
      <c r="I775" s="15" t="s">
        <v>435</v>
      </c>
      <c r="J775" s="15" t="s">
        <v>28</v>
      </c>
      <c r="K775" s="16" t="s">
        <v>62</v>
      </c>
      <c r="L775" s="55" t="s">
        <v>1071</v>
      </c>
      <c r="M775" s="15"/>
      <c r="N775" s="15" t="s">
        <v>347</v>
      </c>
      <c r="O775" s="15"/>
      <c r="P775" s="16" t="s">
        <v>50</v>
      </c>
      <c r="Q775" s="17">
        <v>2999</v>
      </c>
      <c r="R775" s="18">
        <v>50</v>
      </c>
      <c r="S775" s="19">
        <v>1724.425</v>
      </c>
      <c r="T775" s="20" t="s">
        <v>283</v>
      </c>
      <c r="U775" s="21" t="s">
        <v>284</v>
      </c>
      <c r="V775" s="22">
        <v>40</v>
      </c>
      <c r="W775" s="22">
        <v>5</v>
      </c>
      <c r="X775" s="23"/>
    </row>
    <row r="776" spans="1:24" s="1" customFormat="1" ht="35" customHeight="1" x14ac:dyDescent="0.3">
      <c r="A776" s="24" t="s">
        <v>570</v>
      </c>
      <c r="B776" s="24" t="s">
        <v>1069</v>
      </c>
      <c r="C776" s="12" t="s">
        <v>1070</v>
      </c>
      <c r="D776" s="58"/>
      <c r="E776" s="39" t="str">
        <f>HYPERLINK("https://www.google.ru/search?q=112377777&amp;newwindow=1&amp;tbm=isch","Еще фото")</f>
        <v>Еще фото</v>
      </c>
      <c r="F776" s="14"/>
      <c r="G776" s="24" t="s">
        <v>434</v>
      </c>
      <c r="H776" s="24" t="s">
        <v>27</v>
      </c>
      <c r="I776" s="24" t="s">
        <v>435</v>
      </c>
      <c r="J776" s="15" t="s">
        <v>28</v>
      </c>
      <c r="K776" s="16" t="s">
        <v>62</v>
      </c>
      <c r="L776" s="60"/>
      <c r="M776" s="15"/>
      <c r="N776" s="15" t="s">
        <v>347</v>
      </c>
      <c r="O776" s="15"/>
      <c r="P776" s="16" t="s">
        <v>50</v>
      </c>
      <c r="Q776" s="17">
        <v>2999</v>
      </c>
      <c r="R776" s="18">
        <v>50</v>
      </c>
      <c r="S776" s="19">
        <v>1724.425</v>
      </c>
      <c r="T776" s="20" t="s">
        <v>283</v>
      </c>
      <c r="U776" s="21" t="s">
        <v>285</v>
      </c>
      <c r="V776" s="22">
        <v>42</v>
      </c>
      <c r="W776" s="22">
        <v>5</v>
      </c>
      <c r="X776" s="23"/>
    </row>
    <row r="777" spans="1:24" s="1" customFormat="1" ht="37.049999999999997" customHeight="1" x14ac:dyDescent="0.3">
      <c r="A777" s="24" t="s">
        <v>570</v>
      </c>
      <c r="B777" s="24" t="s">
        <v>1069</v>
      </c>
      <c r="C777" s="12" t="s">
        <v>1070</v>
      </c>
      <c r="D777" s="59"/>
      <c r="E777" s="39" t="str">
        <f>HYPERLINK("https://www.google.ru/search?q=112377777&amp;newwindow=1&amp;tbm=isch","Еще фото")</f>
        <v>Еще фото</v>
      </c>
      <c r="F777" s="14"/>
      <c r="G777" s="24" t="s">
        <v>434</v>
      </c>
      <c r="H777" s="24" t="s">
        <v>27</v>
      </c>
      <c r="I777" s="24" t="s">
        <v>435</v>
      </c>
      <c r="J777" s="15" t="s">
        <v>28</v>
      </c>
      <c r="K777" s="16" t="s">
        <v>62</v>
      </c>
      <c r="L777" s="56"/>
      <c r="M777" s="15"/>
      <c r="N777" s="15" t="s">
        <v>347</v>
      </c>
      <c r="O777" s="15"/>
      <c r="P777" s="16" t="s">
        <v>50</v>
      </c>
      <c r="Q777" s="17">
        <v>2999</v>
      </c>
      <c r="R777" s="18">
        <v>50</v>
      </c>
      <c r="S777" s="19">
        <v>1724.425</v>
      </c>
      <c r="T777" s="20" t="s">
        <v>283</v>
      </c>
      <c r="U777" s="21" t="s">
        <v>286</v>
      </c>
      <c r="V777" s="22">
        <v>44</v>
      </c>
      <c r="W777" s="22">
        <v>2</v>
      </c>
      <c r="X777" s="23"/>
    </row>
    <row r="778" spans="1:24" s="1" customFormat="1" ht="21" customHeight="1" x14ac:dyDescent="0.3">
      <c r="A778" s="11" t="s">
        <v>570</v>
      </c>
      <c r="B778" s="11" t="s">
        <v>1072</v>
      </c>
      <c r="C778" s="26" t="s">
        <v>1073</v>
      </c>
      <c r="D778" s="57"/>
      <c r="E778" s="39" t="str">
        <f>HYPERLINK("https://www.google.ru/search?q=112377784&amp;newwindow=1&amp;tbm=isch","Еще фото")</f>
        <v>Еще фото</v>
      </c>
      <c r="F778" s="14"/>
      <c r="G778" s="11" t="s">
        <v>434</v>
      </c>
      <c r="H778" s="11" t="s">
        <v>27</v>
      </c>
      <c r="I778" s="15" t="s">
        <v>435</v>
      </c>
      <c r="J778" s="15" t="s">
        <v>28</v>
      </c>
      <c r="K778" s="16" t="s">
        <v>62</v>
      </c>
      <c r="L778" s="55" t="s">
        <v>1074</v>
      </c>
      <c r="M778" s="15"/>
      <c r="N778" s="15" t="s">
        <v>347</v>
      </c>
      <c r="O778" s="15"/>
      <c r="P778" s="16" t="s">
        <v>50</v>
      </c>
      <c r="Q778" s="17">
        <v>3399</v>
      </c>
      <c r="R778" s="18">
        <v>50</v>
      </c>
      <c r="S778" s="19">
        <v>1954.425</v>
      </c>
      <c r="T778" s="20" t="s">
        <v>283</v>
      </c>
      <c r="U778" s="21" t="s">
        <v>284</v>
      </c>
      <c r="V778" s="22">
        <v>40</v>
      </c>
      <c r="W778" s="22">
        <v>6</v>
      </c>
      <c r="X778" s="23"/>
    </row>
    <row r="779" spans="1:24" s="1" customFormat="1" ht="21" customHeight="1" x14ac:dyDescent="0.3">
      <c r="A779" s="24" t="s">
        <v>570</v>
      </c>
      <c r="B779" s="24" t="s">
        <v>1072</v>
      </c>
      <c r="C779" s="27" t="s">
        <v>1073</v>
      </c>
      <c r="D779" s="58"/>
      <c r="E779" s="39" t="str">
        <f>HYPERLINK("https://www.google.ru/search?q=112377784&amp;newwindow=1&amp;tbm=isch","Еще фото")</f>
        <v>Еще фото</v>
      </c>
      <c r="F779" s="14"/>
      <c r="G779" s="24" t="s">
        <v>434</v>
      </c>
      <c r="H779" s="24" t="s">
        <v>27</v>
      </c>
      <c r="I779" s="24" t="s">
        <v>435</v>
      </c>
      <c r="J779" s="15" t="s">
        <v>28</v>
      </c>
      <c r="K779" s="16" t="s">
        <v>62</v>
      </c>
      <c r="L779" s="60"/>
      <c r="M779" s="15"/>
      <c r="N779" s="15" t="s">
        <v>347</v>
      </c>
      <c r="O779" s="15"/>
      <c r="P779" s="16" t="s">
        <v>50</v>
      </c>
      <c r="Q779" s="17">
        <v>3399</v>
      </c>
      <c r="R779" s="18">
        <v>50</v>
      </c>
      <c r="S779" s="19">
        <v>1954.425</v>
      </c>
      <c r="T779" s="20" t="s">
        <v>283</v>
      </c>
      <c r="U779" s="21" t="s">
        <v>285</v>
      </c>
      <c r="V779" s="22">
        <v>42</v>
      </c>
      <c r="W779" s="22">
        <v>5</v>
      </c>
      <c r="X779" s="23"/>
    </row>
    <row r="780" spans="1:24" s="1" customFormat="1" ht="21" customHeight="1" x14ac:dyDescent="0.3">
      <c r="A780" s="24" t="s">
        <v>570</v>
      </c>
      <c r="B780" s="24" t="s">
        <v>1072</v>
      </c>
      <c r="C780" s="27" t="s">
        <v>1073</v>
      </c>
      <c r="D780" s="58"/>
      <c r="E780" s="39" t="str">
        <f>HYPERLINK("https://www.google.ru/search?q=112377784&amp;newwindow=1&amp;tbm=isch","Еще фото")</f>
        <v>Еще фото</v>
      </c>
      <c r="F780" s="14"/>
      <c r="G780" s="24" t="s">
        <v>434</v>
      </c>
      <c r="H780" s="24" t="s">
        <v>27</v>
      </c>
      <c r="I780" s="24" t="s">
        <v>435</v>
      </c>
      <c r="J780" s="15" t="s">
        <v>28</v>
      </c>
      <c r="K780" s="16" t="s">
        <v>62</v>
      </c>
      <c r="L780" s="60"/>
      <c r="M780" s="15"/>
      <c r="N780" s="15" t="s">
        <v>347</v>
      </c>
      <c r="O780" s="15"/>
      <c r="P780" s="16" t="s">
        <v>50</v>
      </c>
      <c r="Q780" s="17">
        <v>3399</v>
      </c>
      <c r="R780" s="18">
        <v>50</v>
      </c>
      <c r="S780" s="19">
        <v>1954.425</v>
      </c>
      <c r="T780" s="20" t="s">
        <v>283</v>
      </c>
      <c r="U780" s="21" t="s">
        <v>286</v>
      </c>
      <c r="V780" s="22">
        <v>44</v>
      </c>
      <c r="W780" s="22">
        <v>1</v>
      </c>
      <c r="X780" s="23"/>
    </row>
    <row r="781" spans="1:24" s="1" customFormat="1" ht="21" customHeight="1" x14ac:dyDescent="0.3">
      <c r="A781" s="24" t="s">
        <v>570</v>
      </c>
      <c r="B781" s="24" t="s">
        <v>1072</v>
      </c>
      <c r="C781" s="27" t="s">
        <v>1073</v>
      </c>
      <c r="D781" s="58"/>
      <c r="E781" s="39" t="str">
        <f>HYPERLINK("https://www.google.ru/search?q=112377784&amp;newwindow=1&amp;tbm=isch","Еще фото")</f>
        <v>Еще фото</v>
      </c>
      <c r="F781" s="14"/>
      <c r="G781" s="24" t="s">
        <v>434</v>
      </c>
      <c r="H781" s="24" t="s">
        <v>27</v>
      </c>
      <c r="I781" s="24" t="s">
        <v>435</v>
      </c>
      <c r="J781" s="15" t="s">
        <v>28</v>
      </c>
      <c r="K781" s="16" t="s">
        <v>62</v>
      </c>
      <c r="L781" s="60"/>
      <c r="M781" s="15"/>
      <c r="N781" s="15" t="s">
        <v>347</v>
      </c>
      <c r="O781" s="15"/>
      <c r="P781" s="16" t="s">
        <v>50</v>
      </c>
      <c r="Q781" s="17">
        <v>3399</v>
      </c>
      <c r="R781" s="18">
        <v>50</v>
      </c>
      <c r="S781" s="19">
        <v>1954.425</v>
      </c>
      <c r="T781" s="20" t="s">
        <v>283</v>
      </c>
      <c r="U781" s="21" t="s">
        <v>287</v>
      </c>
      <c r="V781" s="22">
        <v>46</v>
      </c>
      <c r="W781" s="22">
        <v>5</v>
      </c>
      <c r="X781" s="23"/>
    </row>
    <row r="782" spans="1:24" s="1" customFormat="1" ht="32" customHeight="1" x14ac:dyDescent="0.3">
      <c r="A782" s="24" t="s">
        <v>570</v>
      </c>
      <c r="B782" s="24" t="s">
        <v>1072</v>
      </c>
      <c r="C782" s="27" t="s">
        <v>1073</v>
      </c>
      <c r="D782" s="59"/>
      <c r="E782" s="39" t="str">
        <f>HYPERLINK("https://www.google.ru/search?q=112377784&amp;newwindow=1&amp;tbm=isch","Еще фото")</f>
        <v>Еще фото</v>
      </c>
      <c r="F782" s="14"/>
      <c r="G782" s="24" t="s">
        <v>434</v>
      </c>
      <c r="H782" s="24" t="s">
        <v>27</v>
      </c>
      <c r="I782" s="24" t="s">
        <v>435</v>
      </c>
      <c r="J782" s="15" t="s">
        <v>28</v>
      </c>
      <c r="K782" s="16" t="s">
        <v>62</v>
      </c>
      <c r="L782" s="56"/>
      <c r="M782" s="15"/>
      <c r="N782" s="15" t="s">
        <v>347</v>
      </c>
      <c r="O782" s="15"/>
      <c r="P782" s="16" t="s">
        <v>50</v>
      </c>
      <c r="Q782" s="17">
        <v>3399</v>
      </c>
      <c r="R782" s="18">
        <v>50</v>
      </c>
      <c r="S782" s="19">
        <v>1954.425</v>
      </c>
      <c r="T782" s="20" t="s">
        <v>283</v>
      </c>
      <c r="U782" s="21" t="s">
        <v>288</v>
      </c>
      <c r="V782" s="22">
        <v>48</v>
      </c>
      <c r="W782" s="22">
        <v>5</v>
      </c>
      <c r="X782" s="23"/>
    </row>
    <row r="783" spans="1:24" s="1" customFormat="1" ht="52.05" customHeight="1" x14ac:dyDescent="0.3">
      <c r="A783" s="11" t="s">
        <v>570</v>
      </c>
      <c r="B783" s="11" t="s">
        <v>1075</v>
      </c>
      <c r="C783" s="12" t="s">
        <v>1076</v>
      </c>
      <c r="D783" s="53"/>
      <c r="E783" s="39" t="str">
        <f>HYPERLINK("https://www.google.ru/search?q=112379275&amp;newwindow=1&amp;tbm=isch","Еще фото")</f>
        <v>Еще фото</v>
      </c>
      <c r="F783" s="14"/>
      <c r="G783" s="11" t="s">
        <v>439</v>
      </c>
      <c r="H783" s="11" t="s">
        <v>27</v>
      </c>
      <c r="I783" s="15" t="s">
        <v>435</v>
      </c>
      <c r="J783" s="15" t="s">
        <v>28</v>
      </c>
      <c r="K783" s="16" t="s">
        <v>62</v>
      </c>
      <c r="L783" s="55" t="s">
        <v>1077</v>
      </c>
      <c r="M783" s="15"/>
      <c r="N783" s="15" t="s">
        <v>31</v>
      </c>
      <c r="O783" s="15"/>
      <c r="P783" s="16" t="s">
        <v>1078</v>
      </c>
      <c r="Q783" s="17">
        <v>7399</v>
      </c>
      <c r="R783" s="18">
        <v>50</v>
      </c>
      <c r="S783" s="19">
        <v>4254.4249999999993</v>
      </c>
      <c r="T783" s="20" t="s">
        <v>283</v>
      </c>
      <c r="U783" s="21" t="s">
        <v>286</v>
      </c>
      <c r="V783" s="22">
        <v>44</v>
      </c>
      <c r="W783" s="22">
        <v>8</v>
      </c>
      <c r="X783" s="23"/>
    </row>
    <row r="784" spans="1:24" s="1" customFormat="1" ht="61.05" customHeight="1" x14ac:dyDescent="0.3">
      <c r="A784" s="24" t="s">
        <v>570</v>
      </c>
      <c r="B784" s="24" t="s">
        <v>1075</v>
      </c>
      <c r="C784" s="12" t="s">
        <v>1076</v>
      </c>
      <c r="D784" s="54"/>
      <c r="E784" s="39" t="str">
        <f>HYPERLINK("https://www.google.ru/search?q=112379275&amp;newwindow=1&amp;tbm=isch","Еще фото")</f>
        <v>Еще фото</v>
      </c>
      <c r="F784" s="14"/>
      <c r="G784" s="24" t="s">
        <v>439</v>
      </c>
      <c r="H784" s="24" t="s">
        <v>27</v>
      </c>
      <c r="I784" s="24" t="s">
        <v>435</v>
      </c>
      <c r="J784" s="15" t="s">
        <v>28</v>
      </c>
      <c r="K784" s="16" t="s">
        <v>62</v>
      </c>
      <c r="L784" s="56"/>
      <c r="M784" s="15"/>
      <c r="N784" s="15" t="s">
        <v>31</v>
      </c>
      <c r="O784" s="15"/>
      <c r="P784" s="16" t="s">
        <v>1078</v>
      </c>
      <c r="Q784" s="17">
        <v>7399</v>
      </c>
      <c r="R784" s="18">
        <v>50</v>
      </c>
      <c r="S784" s="19">
        <v>4254.4249999999993</v>
      </c>
      <c r="T784" s="20" t="s">
        <v>283</v>
      </c>
      <c r="U784" s="21" t="s">
        <v>287</v>
      </c>
      <c r="V784" s="22">
        <v>46</v>
      </c>
      <c r="W784" s="22">
        <v>10</v>
      </c>
      <c r="X784" s="23"/>
    </row>
    <row r="785" spans="1:24" s="1" customFormat="1" ht="108" customHeight="1" x14ac:dyDescent="0.3">
      <c r="A785" s="11" t="s">
        <v>570</v>
      </c>
      <c r="B785" s="11" t="s">
        <v>1079</v>
      </c>
      <c r="C785" s="12" t="s">
        <v>1080</v>
      </c>
      <c r="D785" s="13"/>
      <c r="E785" s="39" t="str">
        <f>HYPERLINK("https://www.google.ru/search?q=112115058&amp;newwindow=1&amp;tbm=isch","Еще фото")</f>
        <v>Еще фото</v>
      </c>
      <c r="F785" s="14"/>
      <c r="G785" s="11" t="s">
        <v>434</v>
      </c>
      <c r="H785" s="11" t="s">
        <v>27</v>
      </c>
      <c r="I785" s="15" t="s">
        <v>435</v>
      </c>
      <c r="J785" s="15" t="s">
        <v>279</v>
      </c>
      <c r="K785" s="16" t="s">
        <v>29</v>
      </c>
      <c r="L785" s="15" t="s">
        <v>1081</v>
      </c>
      <c r="M785" s="15"/>
      <c r="N785" s="15" t="s">
        <v>112</v>
      </c>
      <c r="O785" s="15"/>
      <c r="P785" s="16" t="s">
        <v>50</v>
      </c>
      <c r="Q785" s="17">
        <v>2999</v>
      </c>
      <c r="R785" s="18">
        <v>49.98</v>
      </c>
      <c r="S785" s="19">
        <v>1724.9884999999999</v>
      </c>
      <c r="T785" s="20" t="s">
        <v>283</v>
      </c>
      <c r="U785" s="21" t="s">
        <v>285</v>
      </c>
      <c r="V785" s="22">
        <v>46</v>
      </c>
      <c r="W785" s="22">
        <v>5</v>
      </c>
      <c r="X785" s="23"/>
    </row>
    <row r="786" spans="1:24" s="1" customFormat="1" ht="108" customHeight="1" x14ac:dyDescent="0.3">
      <c r="A786" s="11" t="s">
        <v>570</v>
      </c>
      <c r="B786" s="11" t="s">
        <v>1082</v>
      </c>
      <c r="C786" s="12" t="s">
        <v>1083</v>
      </c>
      <c r="D786" s="13"/>
      <c r="E786" s="39" t="str">
        <f>HYPERLINK("https://www.google.ru/search?q=112320042&amp;newwindow=1&amp;tbm=isch","Еще фото")</f>
        <v>Еще фото</v>
      </c>
      <c r="F786" s="14"/>
      <c r="G786" s="11" t="s">
        <v>434</v>
      </c>
      <c r="H786" s="11" t="s">
        <v>27</v>
      </c>
      <c r="I786" s="15" t="s">
        <v>435</v>
      </c>
      <c r="J786" s="15" t="s">
        <v>279</v>
      </c>
      <c r="K786" s="16" t="s">
        <v>29</v>
      </c>
      <c r="L786" s="15" t="s">
        <v>1081</v>
      </c>
      <c r="M786" s="15"/>
      <c r="N786" s="15" t="s">
        <v>373</v>
      </c>
      <c r="O786" s="15"/>
      <c r="P786" s="16" t="s">
        <v>50</v>
      </c>
      <c r="Q786" s="17">
        <v>2999</v>
      </c>
      <c r="R786" s="18">
        <v>49.98</v>
      </c>
      <c r="S786" s="19">
        <v>1724.9884999999999</v>
      </c>
      <c r="T786" s="20" t="s">
        <v>283</v>
      </c>
      <c r="U786" s="21" t="s">
        <v>285</v>
      </c>
      <c r="V786" s="22">
        <v>46</v>
      </c>
      <c r="W786" s="22">
        <v>12</v>
      </c>
      <c r="X786" s="23"/>
    </row>
    <row r="787" spans="1:24" s="1" customFormat="1" ht="108" customHeight="1" x14ac:dyDescent="0.3">
      <c r="A787" s="11" t="s">
        <v>570</v>
      </c>
      <c r="B787" s="11" t="s">
        <v>1084</v>
      </c>
      <c r="C787" s="12" t="s">
        <v>1085</v>
      </c>
      <c r="D787" s="13"/>
      <c r="E787" s="39" t="str">
        <f>HYPERLINK("https://www.google.ru/search?q=112117021&amp;newwindow=1&amp;tbm=isch","Еще фото")</f>
        <v>Еще фото</v>
      </c>
      <c r="F787" s="14"/>
      <c r="G787" s="11" t="s">
        <v>1086</v>
      </c>
      <c r="H787" s="11" t="s">
        <v>27</v>
      </c>
      <c r="I787" s="15" t="s">
        <v>435</v>
      </c>
      <c r="J787" s="15" t="s">
        <v>279</v>
      </c>
      <c r="K787" s="16" t="s">
        <v>29</v>
      </c>
      <c r="L787" s="15" t="s">
        <v>1087</v>
      </c>
      <c r="M787" s="15"/>
      <c r="N787" s="15" t="s">
        <v>1088</v>
      </c>
      <c r="O787" s="15"/>
      <c r="P787" s="16" t="s">
        <v>50</v>
      </c>
      <c r="Q787" s="17">
        <v>4299</v>
      </c>
      <c r="R787" s="18">
        <v>48.83</v>
      </c>
      <c r="S787" s="19">
        <v>2529.9884999999995</v>
      </c>
      <c r="T787" s="20" t="s">
        <v>283</v>
      </c>
      <c r="U787" s="21" t="s">
        <v>352</v>
      </c>
      <c r="V787" s="22">
        <v>54</v>
      </c>
      <c r="W787" s="22">
        <v>1</v>
      </c>
      <c r="X787" s="23"/>
    </row>
    <row r="788" spans="1:24" s="1" customFormat="1" ht="108" customHeight="1" x14ac:dyDescent="0.3">
      <c r="A788" s="11" t="s">
        <v>570</v>
      </c>
      <c r="B788" s="11" t="s">
        <v>1089</v>
      </c>
      <c r="C788" s="12" t="s">
        <v>1090</v>
      </c>
      <c r="D788" s="13"/>
      <c r="E788" s="39" t="str">
        <f>HYPERLINK("https://www.google.ru/search?q=112350255&amp;newwindow=1&amp;tbm=isch","Еще фото")</f>
        <v>Еще фото</v>
      </c>
      <c r="F788" s="14"/>
      <c r="G788" s="11" t="s">
        <v>434</v>
      </c>
      <c r="H788" s="11" t="s">
        <v>27</v>
      </c>
      <c r="I788" s="15" t="s">
        <v>435</v>
      </c>
      <c r="J788" s="15" t="s">
        <v>279</v>
      </c>
      <c r="K788" s="16" t="s">
        <v>62</v>
      </c>
      <c r="L788" s="15" t="s">
        <v>1050</v>
      </c>
      <c r="M788" s="15"/>
      <c r="N788" s="15" t="s">
        <v>441</v>
      </c>
      <c r="O788" s="15"/>
      <c r="P788" s="16" t="s">
        <v>50</v>
      </c>
      <c r="Q788" s="17">
        <v>3499</v>
      </c>
      <c r="R788" s="18">
        <v>48.56</v>
      </c>
      <c r="S788" s="19">
        <v>2069.9884999999999</v>
      </c>
      <c r="T788" s="20" t="s">
        <v>283</v>
      </c>
      <c r="U788" s="21" t="s">
        <v>284</v>
      </c>
      <c r="V788" s="22">
        <v>40</v>
      </c>
      <c r="W788" s="22">
        <v>1</v>
      </c>
      <c r="X788" s="23"/>
    </row>
    <row r="789" spans="1:24" s="1" customFormat="1" ht="108" customHeight="1" x14ac:dyDescent="0.3">
      <c r="A789" s="11" t="s">
        <v>570</v>
      </c>
      <c r="B789" s="11" t="s">
        <v>1091</v>
      </c>
      <c r="C789" s="12" t="s">
        <v>1092</v>
      </c>
      <c r="D789" s="13"/>
      <c r="E789" s="39" t="str">
        <f>HYPERLINK("https://www.google.ru/search?q=112109467&amp;newwindow=1&amp;tbm=isch","Еще фото")</f>
        <v>Еще фото</v>
      </c>
      <c r="F789" s="14"/>
      <c r="G789" s="11" t="s">
        <v>434</v>
      </c>
      <c r="H789" s="11" t="s">
        <v>27</v>
      </c>
      <c r="I789" s="15" t="s">
        <v>435</v>
      </c>
      <c r="J789" s="15" t="s">
        <v>279</v>
      </c>
      <c r="K789" s="16" t="s">
        <v>62</v>
      </c>
      <c r="L789" s="15" t="s">
        <v>1093</v>
      </c>
      <c r="M789" s="15"/>
      <c r="N789" s="15" t="s">
        <v>112</v>
      </c>
      <c r="O789" s="15"/>
      <c r="P789" s="16" t="s">
        <v>50</v>
      </c>
      <c r="Q789" s="17">
        <v>2899</v>
      </c>
      <c r="R789" s="18">
        <v>48.26</v>
      </c>
      <c r="S789" s="19">
        <v>1724.9884999999999</v>
      </c>
      <c r="T789" s="20" t="s">
        <v>283</v>
      </c>
      <c r="U789" s="21" t="s">
        <v>284</v>
      </c>
      <c r="V789" s="22">
        <v>40</v>
      </c>
      <c r="W789" s="22">
        <v>1</v>
      </c>
      <c r="X789" s="23"/>
    </row>
    <row r="790" spans="1:24" s="1" customFormat="1" ht="108" customHeight="1" x14ac:dyDescent="0.3">
      <c r="A790" s="11" t="s">
        <v>570</v>
      </c>
      <c r="B790" s="11" t="s">
        <v>1094</v>
      </c>
      <c r="C790" s="12" t="s">
        <v>1095</v>
      </c>
      <c r="D790" s="13"/>
      <c r="E790" s="39" t="str">
        <f>HYPERLINK("https://www.google.ru/search?q=112377787&amp;newwindow=1&amp;tbm=isch","Еще фото")</f>
        <v>Еще фото</v>
      </c>
      <c r="F790" s="14"/>
      <c r="G790" s="11" t="s">
        <v>434</v>
      </c>
      <c r="H790" s="11" t="s">
        <v>27</v>
      </c>
      <c r="I790" s="15" t="s">
        <v>435</v>
      </c>
      <c r="J790" s="15" t="s">
        <v>28</v>
      </c>
      <c r="K790" s="16" t="s">
        <v>62</v>
      </c>
      <c r="L790" s="15"/>
      <c r="M790" s="15"/>
      <c r="N790" s="15" t="s">
        <v>31</v>
      </c>
      <c r="O790" s="15"/>
      <c r="P790" s="16" t="s">
        <v>50</v>
      </c>
      <c r="Q790" s="17">
        <v>3999</v>
      </c>
      <c r="R790" s="18">
        <v>47.49</v>
      </c>
      <c r="S790" s="19">
        <v>2414.9884999999995</v>
      </c>
      <c r="T790" s="20" t="s">
        <v>283</v>
      </c>
      <c r="U790" s="21" t="s">
        <v>284</v>
      </c>
      <c r="V790" s="22">
        <v>40</v>
      </c>
      <c r="W790" s="22">
        <v>1</v>
      </c>
      <c r="X790" s="23"/>
    </row>
    <row r="791" spans="1:24" s="1" customFormat="1" ht="108" customHeight="1" x14ac:dyDescent="0.3">
      <c r="A791" s="11" t="s">
        <v>570</v>
      </c>
      <c r="B791" s="11" t="s">
        <v>1096</v>
      </c>
      <c r="C791" s="12" t="s">
        <v>1097</v>
      </c>
      <c r="D791" s="13"/>
      <c r="E791" s="39" t="str">
        <f>HYPERLINK("https://www.google.ru/search?q=112376492&amp;newwindow=1&amp;tbm=isch","Еще фото")</f>
        <v>Еще фото</v>
      </c>
      <c r="F791" s="14"/>
      <c r="G791" s="11" t="s">
        <v>434</v>
      </c>
      <c r="H791" s="11" t="s">
        <v>27</v>
      </c>
      <c r="I791" s="15" t="s">
        <v>435</v>
      </c>
      <c r="J791" s="15" t="s">
        <v>28</v>
      </c>
      <c r="K791" s="16" t="s">
        <v>29</v>
      </c>
      <c r="L791" s="15" t="s">
        <v>1098</v>
      </c>
      <c r="M791" s="15"/>
      <c r="N791" s="15" t="s">
        <v>112</v>
      </c>
      <c r="O791" s="15"/>
      <c r="P791" s="16" t="s">
        <v>50</v>
      </c>
      <c r="Q791" s="17">
        <v>3399</v>
      </c>
      <c r="R791" s="18">
        <v>47.04</v>
      </c>
      <c r="S791" s="19">
        <v>2069.9884999999999</v>
      </c>
      <c r="T791" s="20" t="s">
        <v>283</v>
      </c>
      <c r="U791" s="21" t="s">
        <v>285</v>
      </c>
      <c r="V791" s="22">
        <v>46</v>
      </c>
      <c r="W791" s="22">
        <v>1</v>
      </c>
      <c r="X791" s="23"/>
    </row>
    <row r="792" spans="1:24" s="1" customFormat="1" ht="52.05" customHeight="1" x14ac:dyDescent="0.3">
      <c r="A792" s="11" t="s">
        <v>570</v>
      </c>
      <c r="B792" s="11" t="s">
        <v>1091</v>
      </c>
      <c r="C792" s="12" t="s">
        <v>1099</v>
      </c>
      <c r="D792" s="53"/>
      <c r="E792" s="39" t="str">
        <f>HYPERLINK("https://www.google.ru/search?q=112109470&amp;newwindow=1&amp;tbm=isch","Еще фото")</f>
        <v>Еще фото</v>
      </c>
      <c r="F792" s="14"/>
      <c r="G792" s="11" t="s">
        <v>434</v>
      </c>
      <c r="H792" s="11" t="s">
        <v>27</v>
      </c>
      <c r="I792" s="15" t="s">
        <v>435</v>
      </c>
      <c r="J792" s="15" t="s">
        <v>279</v>
      </c>
      <c r="K792" s="16" t="s">
        <v>62</v>
      </c>
      <c r="L792" s="55" t="s">
        <v>1093</v>
      </c>
      <c r="M792" s="15"/>
      <c r="N792" s="15" t="s">
        <v>373</v>
      </c>
      <c r="O792" s="15"/>
      <c r="P792" s="16" t="s">
        <v>50</v>
      </c>
      <c r="Q792" s="17">
        <v>2899</v>
      </c>
      <c r="R792" s="18">
        <v>47</v>
      </c>
      <c r="S792" s="19">
        <v>1766.9404999999999</v>
      </c>
      <c r="T792" s="20" t="s">
        <v>283</v>
      </c>
      <c r="U792" s="21" t="s">
        <v>284</v>
      </c>
      <c r="V792" s="22">
        <v>40</v>
      </c>
      <c r="W792" s="22">
        <v>3</v>
      </c>
      <c r="X792" s="23"/>
    </row>
    <row r="793" spans="1:24" s="1" customFormat="1" ht="61.05" customHeight="1" x14ac:dyDescent="0.3">
      <c r="A793" s="24" t="s">
        <v>570</v>
      </c>
      <c r="B793" s="24" t="s">
        <v>1091</v>
      </c>
      <c r="C793" s="12" t="s">
        <v>1099</v>
      </c>
      <c r="D793" s="54"/>
      <c r="E793" s="39" t="str">
        <f>HYPERLINK("https://www.google.ru/search?q=112109470&amp;newwindow=1&amp;tbm=isch","Еще фото")</f>
        <v>Еще фото</v>
      </c>
      <c r="F793" s="14"/>
      <c r="G793" s="24" t="s">
        <v>434</v>
      </c>
      <c r="H793" s="24" t="s">
        <v>27</v>
      </c>
      <c r="I793" s="24" t="s">
        <v>435</v>
      </c>
      <c r="J793" s="15" t="s">
        <v>279</v>
      </c>
      <c r="K793" s="16" t="s">
        <v>62</v>
      </c>
      <c r="L793" s="56"/>
      <c r="M793" s="15"/>
      <c r="N793" s="15" t="s">
        <v>373</v>
      </c>
      <c r="O793" s="15"/>
      <c r="P793" s="16" t="s">
        <v>50</v>
      </c>
      <c r="Q793" s="17">
        <v>2899</v>
      </c>
      <c r="R793" s="18">
        <v>47</v>
      </c>
      <c r="S793" s="19">
        <v>1766.9404999999999</v>
      </c>
      <c r="T793" s="20" t="s">
        <v>283</v>
      </c>
      <c r="U793" s="21" t="s">
        <v>287</v>
      </c>
      <c r="V793" s="22">
        <v>46</v>
      </c>
      <c r="W793" s="22">
        <v>1</v>
      </c>
      <c r="X793" s="23"/>
    </row>
    <row r="794" spans="1:24" s="1" customFormat="1" ht="52.05" customHeight="1" x14ac:dyDescent="0.3">
      <c r="A794" s="11" t="s">
        <v>570</v>
      </c>
      <c r="B794" s="11" t="s">
        <v>1100</v>
      </c>
      <c r="C794" s="12" t="s">
        <v>1101</v>
      </c>
      <c r="D794" s="53"/>
      <c r="E794" s="39" t="str">
        <f>HYPERLINK("https://www.google.ru/search?q=112113712&amp;newwindow=1&amp;tbm=isch","Еще фото")</f>
        <v>Еще фото</v>
      </c>
      <c r="F794" s="14"/>
      <c r="G794" s="11" t="s">
        <v>483</v>
      </c>
      <c r="H794" s="11" t="s">
        <v>27</v>
      </c>
      <c r="I794" s="15" t="s">
        <v>435</v>
      </c>
      <c r="J794" s="15" t="s">
        <v>279</v>
      </c>
      <c r="K794" s="16" t="s">
        <v>29</v>
      </c>
      <c r="L794" s="55" t="s">
        <v>1102</v>
      </c>
      <c r="M794" s="15" t="s">
        <v>64</v>
      </c>
      <c r="N794" s="15" t="s">
        <v>373</v>
      </c>
      <c r="O794" s="15" t="s">
        <v>65</v>
      </c>
      <c r="P794" s="16" t="s">
        <v>50</v>
      </c>
      <c r="Q794" s="17">
        <v>5099</v>
      </c>
      <c r="R794" s="18">
        <v>47</v>
      </c>
      <c r="S794" s="19">
        <v>3107.8404999999993</v>
      </c>
      <c r="T794" s="20" t="s">
        <v>283</v>
      </c>
      <c r="U794" s="21" t="s">
        <v>287</v>
      </c>
      <c r="V794" s="22">
        <v>50</v>
      </c>
      <c r="W794" s="22">
        <v>1</v>
      </c>
      <c r="X794" s="23"/>
    </row>
    <row r="795" spans="1:24" s="1" customFormat="1" ht="61.05" customHeight="1" x14ac:dyDescent="0.3">
      <c r="A795" s="24" t="s">
        <v>570</v>
      </c>
      <c r="B795" s="24" t="s">
        <v>1100</v>
      </c>
      <c r="C795" s="12" t="s">
        <v>1101</v>
      </c>
      <c r="D795" s="54"/>
      <c r="E795" s="39" t="str">
        <f>HYPERLINK("https://www.google.ru/search?q=112113712&amp;newwindow=1&amp;tbm=isch","Еще фото")</f>
        <v>Еще фото</v>
      </c>
      <c r="F795" s="14"/>
      <c r="G795" s="24" t="s">
        <v>483</v>
      </c>
      <c r="H795" s="24" t="s">
        <v>27</v>
      </c>
      <c r="I795" s="24" t="s">
        <v>435</v>
      </c>
      <c r="J795" s="15" t="s">
        <v>279</v>
      </c>
      <c r="K795" s="16" t="s">
        <v>29</v>
      </c>
      <c r="L795" s="56"/>
      <c r="M795" s="15" t="s">
        <v>64</v>
      </c>
      <c r="N795" s="15" t="s">
        <v>373</v>
      </c>
      <c r="O795" s="15" t="s">
        <v>65</v>
      </c>
      <c r="P795" s="16" t="s">
        <v>50</v>
      </c>
      <c r="Q795" s="17">
        <v>5099</v>
      </c>
      <c r="R795" s="18">
        <v>47</v>
      </c>
      <c r="S795" s="19">
        <v>3107.8404999999993</v>
      </c>
      <c r="T795" s="20" t="s">
        <v>283</v>
      </c>
      <c r="U795" s="21" t="s">
        <v>288</v>
      </c>
      <c r="V795" s="22">
        <v>52</v>
      </c>
      <c r="W795" s="22">
        <v>2</v>
      </c>
      <c r="X795" s="23"/>
    </row>
    <row r="796" spans="1:24" s="1" customFormat="1" ht="26" customHeight="1" x14ac:dyDescent="0.3">
      <c r="A796" s="11" t="s">
        <v>570</v>
      </c>
      <c r="B796" s="11" t="s">
        <v>1103</v>
      </c>
      <c r="C796" s="12" t="s">
        <v>1104</v>
      </c>
      <c r="D796" s="57"/>
      <c r="E796" s="39" t="str">
        <f>HYPERLINK("https://www.google.ru/search?q=112142479&amp;newwindow=1&amp;tbm=isch","Еще фото")</f>
        <v>Еще фото</v>
      </c>
      <c r="F796" s="14" t="s">
        <v>102</v>
      </c>
      <c r="G796" s="11" t="s">
        <v>1086</v>
      </c>
      <c r="H796" s="11" t="s">
        <v>27</v>
      </c>
      <c r="I796" s="15" t="s">
        <v>435</v>
      </c>
      <c r="J796" s="15" t="s">
        <v>279</v>
      </c>
      <c r="K796" s="16" t="s">
        <v>29</v>
      </c>
      <c r="L796" s="55" t="s">
        <v>1105</v>
      </c>
      <c r="M796" s="15"/>
      <c r="N796" s="15" t="s">
        <v>1106</v>
      </c>
      <c r="O796" s="15"/>
      <c r="P796" s="16" t="s">
        <v>50</v>
      </c>
      <c r="Q796" s="17">
        <v>3799</v>
      </c>
      <c r="R796" s="18">
        <v>47</v>
      </c>
      <c r="S796" s="19">
        <v>2315.4904999999999</v>
      </c>
      <c r="T796" s="20" t="s">
        <v>283</v>
      </c>
      <c r="U796" s="21" t="s">
        <v>285</v>
      </c>
      <c r="V796" s="22">
        <v>46</v>
      </c>
      <c r="W796" s="22">
        <v>5</v>
      </c>
      <c r="X796" s="23"/>
    </row>
    <row r="797" spans="1:24" s="1" customFormat="1" ht="26" customHeight="1" x14ac:dyDescent="0.3">
      <c r="A797" s="24" t="s">
        <v>570</v>
      </c>
      <c r="B797" s="24" t="s">
        <v>1103</v>
      </c>
      <c r="C797" s="12" t="s">
        <v>1104</v>
      </c>
      <c r="D797" s="58"/>
      <c r="E797" s="39" t="str">
        <f>HYPERLINK("https://www.google.ru/search?q=112142479&amp;newwindow=1&amp;tbm=isch","Еще фото")</f>
        <v>Еще фото</v>
      </c>
      <c r="F797" s="14" t="s">
        <v>102</v>
      </c>
      <c r="G797" s="24" t="s">
        <v>1086</v>
      </c>
      <c r="H797" s="24" t="s">
        <v>27</v>
      </c>
      <c r="I797" s="24" t="s">
        <v>435</v>
      </c>
      <c r="J797" s="15" t="s">
        <v>279</v>
      </c>
      <c r="K797" s="16" t="s">
        <v>29</v>
      </c>
      <c r="L797" s="60"/>
      <c r="M797" s="15"/>
      <c r="N797" s="15" t="s">
        <v>1106</v>
      </c>
      <c r="O797" s="15"/>
      <c r="P797" s="16" t="s">
        <v>50</v>
      </c>
      <c r="Q797" s="17">
        <v>3799</v>
      </c>
      <c r="R797" s="18">
        <v>47</v>
      </c>
      <c r="S797" s="19">
        <v>2315.4904999999999</v>
      </c>
      <c r="T797" s="20" t="s">
        <v>283</v>
      </c>
      <c r="U797" s="21" t="s">
        <v>286</v>
      </c>
      <c r="V797" s="22">
        <v>48</v>
      </c>
      <c r="W797" s="22">
        <v>14</v>
      </c>
      <c r="X797" s="23"/>
    </row>
    <row r="798" spans="1:24" s="1" customFormat="1" ht="26" customHeight="1" x14ac:dyDescent="0.3">
      <c r="A798" s="24" t="s">
        <v>570</v>
      </c>
      <c r="B798" s="24" t="s">
        <v>1103</v>
      </c>
      <c r="C798" s="12" t="s">
        <v>1104</v>
      </c>
      <c r="D798" s="58"/>
      <c r="E798" s="39" t="str">
        <f>HYPERLINK("https://www.google.ru/search?q=112142479&amp;newwindow=1&amp;tbm=isch","Еще фото")</f>
        <v>Еще фото</v>
      </c>
      <c r="F798" s="14" t="s">
        <v>102</v>
      </c>
      <c r="G798" s="24" t="s">
        <v>1086</v>
      </c>
      <c r="H798" s="24" t="s">
        <v>27</v>
      </c>
      <c r="I798" s="24" t="s">
        <v>435</v>
      </c>
      <c r="J798" s="15" t="s">
        <v>279</v>
      </c>
      <c r="K798" s="16" t="s">
        <v>29</v>
      </c>
      <c r="L798" s="60"/>
      <c r="M798" s="15"/>
      <c r="N798" s="15" t="s">
        <v>1106</v>
      </c>
      <c r="O798" s="15"/>
      <c r="P798" s="16" t="s">
        <v>50</v>
      </c>
      <c r="Q798" s="17">
        <v>3799</v>
      </c>
      <c r="R798" s="18">
        <v>47</v>
      </c>
      <c r="S798" s="19">
        <v>2315.4904999999999</v>
      </c>
      <c r="T798" s="20" t="s">
        <v>283</v>
      </c>
      <c r="U798" s="21" t="s">
        <v>288</v>
      </c>
      <c r="V798" s="22">
        <v>52</v>
      </c>
      <c r="W798" s="22">
        <v>1</v>
      </c>
      <c r="X798" s="23"/>
    </row>
    <row r="799" spans="1:24" s="1" customFormat="1" ht="26" customHeight="1" x14ac:dyDescent="0.3">
      <c r="A799" s="24" t="s">
        <v>570</v>
      </c>
      <c r="B799" s="24" t="s">
        <v>1103</v>
      </c>
      <c r="C799" s="12" t="s">
        <v>1104</v>
      </c>
      <c r="D799" s="59"/>
      <c r="E799" s="39" t="str">
        <f>HYPERLINK("https://www.google.ru/search?q=112142479&amp;newwindow=1&amp;tbm=isch","Еще фото")</f>
        <v>Еще фото</v>
      </c>
      <c r="F799" s="14" t="s">
        <v>102</v>
      </c>
      <c r="G799" s="24" t="s">
        <v>1086</v>
      </c>
      <c r="H799" s="24" t="s">
        <v>27</v>
      </c>
      <c r="I799" s="24" t="s">
        <v>435</v>
      </c>
      <c r="J799" s="15" t="s">
        <v>279</v>
      </c>
      <c r="K799" s="16" t="s">
        <v>29</v>
      </c>
      <c r="L799" s="56"/>
      <c r="M799" s="15"/>
      <c r="N799" s="15" t="s">
        <v>1106</v>
      </c>
      <c r="O799" s="15"/>
      <c r="P799" s="16" t="s">
        <v>50</v>
      </c>
      <c r="Q799" s="17">
        <v>3799</v>
      </c>
      <c r="R799" s="18">
        <v>47</v>
      </c>
      <c r="S799" s="19">
        <v>2315.4904999999999</v>
      </c>
      <c r="T799" s="20" t="s">
        <v>283</v>
      </c>
      <c r="U799" s="21" t="s">
        <v>352</v>
      </c>
      <c r="V799" s="22">
        <v>54</v>
      </c>
      <c r="W799" s="22">
        <v>1</v>
      </c>
      <c r="X799" s="23"/>
    </row>
    <row r="800" spans="1:24" s="1" customFormat="1" ht="35" customHeight="1" x14ac:dyDescent="0.3">
      <c r="A800" s="11" t="s">
        <v>570</v>
      </c>
      <c r="B800" s="11" t="s">
        <v>1107</v>
      </c>
      <c r="C800" s="12" t="s">
        <v>1108</v>
      </c>
      <c r="D800" s="57"/>
      <c r="E800" s="39" t="str">
        <f>HYPERLINK("https://www.google.ru/search?q=112142481&amp;newwindow=1&amp;tbm=isch","Еще фото")</f>
        <v>Еще фото</v>
      </c>
      <c r="F800" s="14" t="s">
        <v>102</v>
      </c>
      <c r="G800" s="11" t="s">
        <v>1086</v>
      </c>
      <c r="H800" s="11" t="s">
        <v>27</v>
      </c>
      <c r="I800" s="15" t="s">
        <v>435</v>
      </c>
      <c r="J800" s="15" t="s">
        <v>279</v>
      </c>
      <c r="K800" s="16" t="s">
        <v>29</v>
      </c>
      <c r="L800" s="55" t="s">
        <v>1105</v>
      </c>
      <c r="M800" s="15"/>
      <c r="N800" s="15" t="s">
        <v>1109</v>
      </c>
      <c r="O800" s="15"/>
      <c r="P800" s="16" t="s">
        <v>50</v>
      </c>
      <c r="Q800" s="17">
        <v>3799</v>
      </c>
      <c r="R800" s="18">
        <v>47</v>
      </c>
      <c r="S800" s="19">
        <v>2315.4904999999999</v>
      </c>
      <c r="T800" s="20" t="s">
        <v>283</v>
      </c>
      <c r="U800" s="21" t="s">
        <v>285</v>
      </c>
      <c r="V800" s="22">
        <v>46</v>
      </c>
      <c r="W800" s="22">
        <v>9</v>
      </c>
      <c r="X800" s="23"/>
    </row>
    <row r="801" spans="1:24" s="1" customFormat="1" ht="35" customHeight="1" x14ac:dyDescent="0.3">
      <c r="A801" s="24" t="s">
        <v>570</v>
      </c>
      <c r="B801" s="24" t="s">
        <v>1107</v>
      </c>
      <c r="C801" s="12" t="s">
        <v>1108</v>
      </c>
      <c r="D801" s="58"/>
      <c r="E801" s="39" t="str">
        <f>HYPERLINK("https://www.google.ru/search?q=112142481&amp;newwindow=1&amp;tbm=isch","Еще фото")</f>
        <v>Еще фото</v>
      </c>
      <c r="F801" s="14" t="s">
        <v>102</v>
      </c>
      <c r="G801" s="24" t="s">
        <v>1086</v>
      </c>
      <c r="H801" s="24" t="s">
        <v>27</v>
      </c>
      <c r="I801" s="24" t="s">
        <v>435</v>
      </c>
      <c r="J801" s="15" t="s">
        <v>279</v>
      </c>
      <c r="K801" s="16" t="s">
        <v>29</v>
      </c>
      <c r="L801" s="60"/>
      <c r="M801" s="15"/>
      <c r="N801" s="15" t="s">
        <v>1109</v>
      </c>
      <c r="O801" s="15"/>
      <c r="P801" s="16" t="s">
        <v>50</v>
      </c>
      <c r="Q801" s="17">
        <v>3799</v>
      </c>
      <c r="R801" s="18">
        <v>47</v>
      </c>
      <c r="S801" s="19">
        <v>2315.4904999999999</v>
      </c>
      <c r="T801" s="20" t="s">
        <v>283</v>
      </c>
      <c r="U801" s="21" t="s">
        <v>286</v>
      </c>
      <c r="V801" s="22">
        <v>48</v>
      </c>
      <c r="W801" s="22">
        <v>17</v>
      </c>
      <c r="X801" s="23"/>
    </row>
    <row r="802" spans="1:24" s="1" customFormat="1" ht="37.049999999999997" customHeight="1" x14ac:dyDescent="0.3">
      <c r="A802" s="24" t="s">
        <v>570</v>
      </c>
      <c r="B802" s="24" t="s">
        <v>1107</v>
      </c>
      <c r="C802" s="12" t="s">
        <v>1108</v>
      </c>
      <c r="D802" s="59"/>
      <c r="E802" s="39" t="str">
        <f>HYPERLINK("https://www.google.ru/search?q=112142481&amp;newwindow=1&amp;tbm=isch","Еще фото")</f>
        <v>Еще фото</v>
      </c>
      <c r="F802" s="14" t="s">
        <v>102</v>
      </c>
      <c r="G802" s="24" t="s">
        <v>1086</v>
      </c>
      <c r="H802" s="24" t="s">
        <v>27</v>
      </c>
      <c r="I802" s="24" t="s">
        <v>435</v>
      </c>
      <c r="J802" s="15" t="s">
        <v>279</v>
      </c>
      <c r="K802" s="16" t="s">
        <v>29</v>
      </c>
      <c r="L802" s="56"/>
      <c r="M802" s="15"/>
      <c r="N802" s="15" t="s">
        <v>1109</v>
      </c>
      <c r="O802" s="15"/>
      <c r="P802" s="16" t="s">
        <v>50</v>
      </c>
      <c r="Q802" s="17">
        <v>3799</v>
      </c>
      <c r="R802" s="18">
        <v>47</v>
      </c>
      <c r="S802" s="19">
        <v>2315.4904999999999</v>
      </c>
      <c r="T802" s="20" t="s">
        <v>283</v>
      </c>
      <c r="U802" s="21" t="s">
        <v>287</v>
      </c>
      <c r="V802" s="22">
        <v>50</v>
      </c>
      <c r="W802" s="22">
        <v>6</v>
      </c>
      <c r="X802" s="23"/>
    </row>
    <row r="803" spans="1:24" s="1" customFormat="1" ht="108" customHeight="1" x14ac:dyDescent="0.3">
      <c r="A803" s="11" t="s">
        <v>570</v>
      </c>
      <c r="B803" s="11" t="s">
        <v>1110</v>
      </c>
      <c r="C803" s="12" t="s">
        <v>1111</v>
      </c>
      <c r="D803" s="13"/>
      <c r="E803" s="39" t="str">
        <f>HYPERLINK("https://www.google.ru/search?q=112321775&amp;newwindow=1&amp;tbm=isch","Еще фото")</f>
        <v>Еще фото</v>
      </c>
      <c r="F803" s="14"/>
      <c r="G803" s="11" t="s">
        <v>434</v>
      </c>
      <c r="H803" s="11" t="s">
        <v>27</v>
      </c>
      <c r="I803" s="15" t="s">
        <v>435</v>
      </c>
      <c r="J803" s="15" t="s">
        <v>279</v>
      </c>
      <c r="K803" s="16" t="s">
        <v>29</v>
      </c>
      <c r="L803" s="15" t="s">
        <v>1112</v>
      </c>
      <c r="M803" s="15"/>
      <c r="N803" s="15" t="s">
        <v>112</v>
      </c>
      <c r="O803" s="15"/>
      <c r="P803" s="16" t="s">
        <v>50</v>
      </c>
      <c r="Q803" s="17">
        <v>3399</v>
      </c>
      <c r="R803" s="18">
        <v>47</v>
      </c>
      <c r="S803" s="19">
        <v>2071.6904999999997</v>
      </c>
      <c r="T803" s="20" t="s">
        <v>283</v>
      </c>
      <c r="U803" s="21" t="s">
        <v>286</v>
      </c>
      <c r="V803" s="22">
        <v>48</v>
      </c>
      <c r="W803" s="22">
        <v>1</v>
      </c>
      <c r="X803" s="23"/>
    </row>
    <row r="804" spans="1:24" s="1" customFormat="1" ht="21" customHeight="1" x14ac:dyDescent="0.3">
      <c r="A804" s="11" t="s">
        <v>570</v>
      </c>
      <c r="B804" s="11" t="s">
        <v>1100</v>
      </c>
      <c r="C804" s="26" t="s">
        <v>1113</v>
      </c>
      <c r="D804" s="57"/>
      <c r="E804" s="39" t="str">
        <f>HYPERLINK("https://www.google.ru/search?q=112349973&amp;newwindow=1&amp;tbm=isch","Еще фото")</f>
        <v>Еще фото</v>
      </c>
      <c r="F804" s="14"/>
      <c r="G804" s="11" t="s">
        <v>483</v>
      </c>
      <c r="H804" s="11" t="s">
        <v>27</v>
      </c>
      <c r="I804" s="15" t="s">
        <v>435</v>
      </c>
      <c r="J804" s="15" t="s">
        <v>279</v>
      </c>
      <c r="K804" s="16" t="s">
        <v>29</v>
      </c>
      <c r="L804" s="55" t="s">
        <v>1114</v>
      </c>
      <c r="M804" s="15"/>
      <c r="N804" s="15" t="s">
        <v>373</v>
      </c>
      <c r="O804" s="15"/>
      <c r="P804" s="16" t="s">
        <v>50</v>
      </c>
      <c r="Q804" s="17">
        <v>4499</v>
      </c>
      <c r="R804" s="18">
        <v>47</v>
      </c>
      <c r="S804" s="19">
        <v>2742.1404999999995</v>
      </c>
      <c r="T804" s="20" t="s">
        <v>283</v>
      </c>
      <c r="U804" s="21" t="s">
        <v>285</v>
      </c>
      <c r="V804" s="22">
        <v>46</v>
      </c>
      <c r="W804" s="22">
        <v>3</v>
      </c>
      <c r="X804" s="23"/>
    </row>
    <row r="805" spans="1:24" s="1" customFormat="1" ht="21" customHeight="1" x14ac:dyDescent="0.3">
      <c r="A805" s="24" t="s">
        <v>570</v>
      </c>
      <c r="B805" s="24" t="s">
        <v>1100</v>
      </c>
      <c r="C805" s="27" t="s">
        <v>1113</v>
      </c>
      <c r="D805" s="58"/>
      <c r="E805" s="39" t="str">
        <f>HYPERLINK("https://www.google.ru/search?q=112349973&amp;newwindow=1&amp;tbm=isch","Еще фото")</f>
        <v>Еще фото</v>
      </c>
      <c r="F805" s="14"/>
      <c r="G805" s="24" t="s">
        <v>483</v>
      </c>
      <c r="H805" s="24" t="s">
        <v>27</v>
      </c>
      <c r="I805" s="24" t="s">
        <v>435</v>
      </c>
      <c r="J805" s="15" t="s">
        <v>279</v>
      </c>
      <c r="K805" s="16" t="s">
        <v>29</v>
      </c>
      <c r="L805" s="60"/>
      <c r="M805" s="15"/>
      <c r="N805" s="15" t="s">
        <v>373</v>
      </c>
      <c r="O805" s="15"/>
      <c r="P805" s="16" t="s">
        <v>50</v>
      </c>
      <c r="Q805" s="17">
        <v>4499</v>
      </c>
      <c r="R805" s="18">
        <v>47</v>
      </c>
      <c r="S805" s="19">
        <v>2742.1404999999995</v>
      </c>
      <c r="T805" s="20" t="s">
        <v>283</v>
      </c>
      <c r="U805" s="21" t="s">
        <v>286</v>
      </c>
      <c r="V805" s="22">
        <v>48</v>
      </c>
      <c r="W805" s="22">
        <v>10</v>
      </c>
      <c r="X805" s="23"/>
    </row>
    <row r="806" spans="1:24" s="1" customFormat="1" ht="21" customHeight="1" x14ac:dyDescent="0.3">
      <c r="A806" s="24" t="s">
        <v>570</v>
      </c>
      <c r="B806" s="24" t="s">
        <v>1100</v>
      </c>
      <c r="C806" s="27" t="s">
        <v>1113</v>
      </c>
      <c r="D806" s="58"/>
      <c r="E806" s="39" t="str">
        <f>HYPERLINK("https://www.google.ru/search?q=112349973&amp;newwindow=1&amp;tbm=isch","Еще фото")</f>
        <v>Еще фото</v>
      </c>
      <c r="F806" s="14"/>
      <c r="G806" s="24" t="s">
        <v>483</v>
      </c>
      <c r="H806" s="24" t="s">
        <v>27</v>
      </c>
      <c r="I806" s="24" t="s">
        <v>435</v>
      </c>
      <c r="J806" s="15" t="s">
        <v>279</v>
      </c>
      <c r="K806" s="16" t="s">
        <v>29</v>
      </c>
      <c r="L806" s="60"/>
      <c r="M806" s="15"/>
      <c r="N806" s="15" t="s">
        <v>373</v>
      </c>
      <c r="O806" s="15"/>
      <c r="P806" s="16" t="s">
        <v>50</v>
      </c>
      <c r="Q806" s="17">
        <v>4499</v>
      </c>
      <c r="R806" s="18">
        <v>47</v>
      </c>
      <c r="S806" s="19">
        <v>2742.1404999999995</v>
      </c>
      <c r="T806" s="20" t="s">
        <v>283</v>
      </c>
      <c r="U806" s="21" t="s">
        <v>287</v>
      </c>
      <c r="V806" s="22">
        <v>50</v>
      </c>
      <c r="W806" s="22">
        <v>9</v>
      </c>
      <c r="X806" s="23"/>
    </row>
    <row r="807" spans="1:24" s="1" customFormat="1" ht="21" customHeight="1" x14ac:dyDescent="0.3">
      <c r="A807" s="24" t="s">
        <v>570</v>
      </c>
      <c r="B807" s="24" t="s">
        <v>1100</v>
      </c>
      <c r="C807" s="27" t="s">
        <v>1113</v>
      </c>
      <c r="D807" s="58"/>
      <c r="E807" s="39" t="str">
        <f>HYPERLINK("https://www.google.ru/search?q=112349973&amp;newwindow=1&amp;tbm=isch","Еще фото")</f>
        <v>Еще фото</v>
      </c>
      <c r="F807" s="14"/>
      <c r="G807" s="24" t="s">
        <v>483</v>
      </c>
      <c r="H807" s="24" t="s">
        <v>27</v>
      </c>
      <c r="I807" s="24" t="s">
        <v>435</v>
      </c>
      <c r="J807" s="15" t="s">
        <v>279</v>
      </c>
      <c r="K807" s="16" t="s">
        <v>29</v>
      </c>
      <c r="L807" s="60"/>
      <c r="M807" s="15"/>
      <c r="N807" s="15" t="s">
        <v>373</v>
      </c>
      <c r="O807" s="15"/>
      <c r="P807" s="16" t="s">
        <v>50</v>
      </c>
      <c r="Q807" s="17">
        <v>4499</v>
      </c>
      <c r="R807" s="18">
        <v>47</v>
      </c>
      <c r="S807" s="19">
        <v>2742.1404999999995</v>
      </c>
      <c r="T807" s="20" t="s">
        <v>283</v>
      </c>
      <c r="U807" s="21" t="s">
        <v>288</v>
      </c>
      <c r="V807" s="22">
        <v>52</v>
      </c>
      <c r="W807" s="22">
        <v>6</v>
      </c>
      <c r="X807" s="23"/>
    </row>
    <row r="808" spans="1:24" s="1" customFormat="1" ht="32" customHeight="1" x14ac:dyDescent="0.3">
      <c r="A808" s="24" t="s">
        <v>570</v>
      </c>
      <c r="B808" s="24" t="s">
        <v>1100</v>
      </c>
      <c r="C808" s="27" t="s">
        <v>1113</v>
      </c>
      <c r="D808" s="59"/>
      <c r="E808" s="39" t="str">
        <f>HYPERLINK("https://www.google.ru/search?q=112349973&amp;newwindow=1&amp;tbm=isch","Еще фото")</f>
        <v>Еще фото</v>
      </c>
      <c r="F808" s="14"/>
      <c r="G808" s="24" t="s">
        <v>483</v>
      </c>
      <c r="H808" s="24" t="s">
        <v>27</v>
      </c>
      <c r="I808" s="24" t="s">
        <v>435</v>
      </c>
      <c r="J808" s="15" t="s">
        <v>279</v>
      </c>
      <c r="K808" s="16" t="s">
        <v>29</v>
      </c>
      <c r="L808" s="56"/>
      <c r="M808" s="15"/>
      <c r="N808" s="15" t="s">
        <v>373</v>
      </c>
      <c r="O808" s="15"/>
      <c r="P808" s="16" t="s">
        <v>50</v>
      </c>
      <c r="Q808" s="17">
        <v>4499</v>
      </c>
      <c r="R808" s="18">
        <v>47</v>
      </c>
      <c r="S808" s="19">
        <v>2742.1404999999995</v>
      </c>
      <c r="T808" s="20" t="s">
        <v>283</v>
      </c>
      <c r="U808" s="21" t="s">
        <v>352</v>
      </c>
      <c r="V808" s="22">
        <v>54</v>
      </c>
      <c r="W808" s="22">
        <v>5</v>
      </c>
      <c r="X808" s="23"/>
    </row>
    <row r="809" spans="1:24" s="1" customFormat="1" ht="108" customHeight="1" x14ac:dyDescent="0.3">
      <c r="A809" s="11" t="s">
        <v>570</v>
      </c>
      <c r="B809" s="11" t="s">
        <v>1115</v>
      </c>
      <c r="C809" s="12" t="s">
        <v>1116</v>
      </c>
      <c r="D809" s="13"/>
      <c r="E809" s="39" t="str">
        <f>HYPERLINK("https://www.google.ru/search?q=112350212&amp;newwindow=1&amp;tbm=isch","Еще фото")</f>
        <v>Еще фото</v>
      </c>
      <c r="F809" s="14"/>
      <c r="G809" s="11" t="s">
        <v>439</v>
      </c>
      <c r="H809" s="11" t="s">
        <v>27</v>
      </c>
      <c r="I809" s="15" t="s">
        <v>435</v>
      </c>
      <c r="J809" s="15" t="s">
        <v>279</v>
      </c>
      <c r="K809" s="16" t="s">
        <v>62</v>
      </c>
      <c r="L809" s="15" t="s">
        <v>1117</v>
      </c>
      <c r="M809" s="15"/>
      <c r="N809" s="15" t="s">
        <v>373</v>
      </c>
      <c r="O809" s="15"/>
      <c r="P809" s="16" t="s">
        <v>1118</v>
      </c>
      <c r="Q809" s="17">
        <v>3499</v>
      </c>
      <c r="R809" s="18">
        <v>47</v>
      </c>
      <c r="S809" s="19">
        <v>2132.6405</v>
      </c>
      <c r="T809" s="20" t="s">
        <v>283</v>
      </c>
      <c r="U809" s="21" t="s">
        <v>287</v>
      </c>
      <c r="V809" s="22">
        <v>46</v>
      </c>
      <c r="W809" s="22">
        <v>8</v>
      </c>
      <c r="X809" s="23"/>
    </row>
    <row r="810" spans="1:24" s="1" customFormat="1" ht="108" customHeight="1" x14ac:dyDescent="0.3">
      <c r="A810" s="11" t="s">
        <v>570</v>
      </c>
      <c r="B810" s="11" t="s">
        <v>1119</v>
      </c>
      <c r="C810" s="12" t="s">
        <v>1120</v>
      </c>
      <c r="D810" s="13"/>
      <c r="E810" s="39" t="str">
        <f>HYPERLINK("https://www.google.ru/search?q=112350216&amp;newwindow=1&amp;tbm=isch","Еще фото")</f>
        <v>Еще фото</v>
      </c>
      <c r="F810" s="14"/>
      <c r="G810" s="11" t="s">
        <v>434</v>
      </c>
      <c r="H810" s="11" t="s">
        <v>27</v>
      </c>
      <c r="I810" s="15" t="s">
        <v>435</v>
      </c>
      <c r="J810" s="15" t="s">
        <v>279</v>
      </c>
      <c r="K810" s="16" t="s">
        <v>62</v>
      </c>
      <c r="L810" s="15" t="s">
        <v>1121</v>
      </c>
      <c r="M810" s="15"/>
      <c r="N810" s="15" t="s">
        <v>347</v>
      </c>
      <c r="O810" s="15"/>
      <c r="P810" s="16" t="s">
        <v>1122</v>
      </c>
      <c r="Q810" s="17">
        <v>2299</v>
      </c>
      <c r="R810" s="18">
        <v>47</v>
      </c>
      <c r="S810" s="19">
        <v>1401.2404999999999</v>
      </c>
      <c r="T810" s="20" t="s">
        <v>283</v>
      </c>
      <c r="U810" s="21" t="s">
        <v>286</v>
      </c>
      <c r="V810" s="22">
        <v>44</v>
      </c>
      <c r="W810" s="22">
        <v>1</v>
      </c>
      <c r="X810" s="23"/>
    </row>
    <row r="811" spans="1:24" s="1" customFormat="1" ht="108" customHeight="1" x14ac:dyDescent="0.3">
      <c r="A811" s="11" t="s">
        <v>570</v>
      </c>
      <c r="B811" s="11" t="s">
        <v>1123</v>
      </c>
      <c r="C811" s="12" t="s">
        <v>1124</v>
      </c>
      <c r="D811" s="13"/>
      <c r="E811" s="39" t="str">
        <f>HYPERLINK("https://www.google.ru/search?q=112363460&amp;newwindow=1&amp;tbm=isch","Еще фото")</f>
        <v>Еще фото</v>
      </c>
      <c r="F811" s="14"/>
      <c r="G811" s="11" t="s">
        <v>434</v>
      </c>
      <c r="H811" s="11" t="s">
        <v>27</v>
      </c>
      <c r="I811" s="15" t="s">
        <v>435</v>
      </c>
      <c r="J811" s="15" t="s">
        <v>279</v>
      </c>
      <c r="K811" s="16" t="s">
        <v>62</v>
      </c>
      <c r="L811" s="15" t="s">
        <v>1125</v>
      </c>
      <c r="M811" s="15"/>
      <c r="N811" s="15" t="s">
        <v>1126</v>
      </c>
      <c r="O811" s="15"/>
      <c r="P811" s="16" t="s">
        <v>50</v>
      </c>
      <c r="Q811" s="17">
        <v>3499</v>
      </c>
      <c r="R811" s="18">
        <v>47</v>
      </c>
      <c r="S811" s="19">
        <v>2132.6405</v>
      </c>
      <c r="T811" s="20" t="s">
        <v>283</v>
      </c>
      <c r="U811" s="21" t="s">
        <v>287</v>
      </c>
      <c r="V811" s="22">
        <v>46</v>
      </c>
      <c r="W811" s="22">
        <v>4</v>
      </c>
      <c r="X811" s="23"/>
    </row>
    <row r="812" spans="1:24" s="1" customFormat="1" ht="108" customHeight="1" x14ac:dyDescent="0.3">
      <c r="A812" s="11" t="s">
        <v>570</v>
      </c>
      <c r="B812" s="11" t="s">
        <v>1127</v>
      </c>
      <c r="C812" s="12" t="s">
        <v>1128</v>
      </c>
      <c r="D812" s="13"/>
      <c r="E812" s="39" t="str">
        <f>HYPERLINK("https://www.google.ru/search?q=112363637&amp;newwindow=1&amp;tbm=isch","Еще фото")</f>
        <v>Еще фото</v>
      </c>
      <c r="F812" s="14"/>
      <c r="G812" s="11" t="s">
        <v>445</v>
      </c>
      <c r="H812" s="11" t="s">
        <v>27</v>
      </c>
      <c r="I812" s="15" t="s">
        <v>435</v>
      </c>
      <c r="J812" s="15" t="s">
        <v>279</v>
      </c>
      <c r="K812" s="16" t="s">
        <v>62</v>
      </c>
      <c r="L812" s="15" t="s">
        <v>1129</v>
      </c>
      <c r="M812" s="15"/>
      <c r="N812" s="15" t="s">
        <v>373</v>
      </c>
      <c r="O812" s="15"/>
      <c r="P812" s="16" t="s">
        <v>1118</v>
      </c>
      <c r="Q812" s="17">
        <v>3499</v>
      </c>
      <c r="R812" s="18">
        <v>47</v>
      </c>
      <c r="S812" s="19">
        <v>2132.6405</v>
      </c>
      <c r="T812" s="20" t="s">
        <v>283</v>
      </c>
      <c r="U812" s="21" t="s">
        <v>287</v>
      </c>
      <c r="V812" s="22">
        <v>46</v>
      </c>
      <c r="W812" s="22">
        <v>1</v>
      </c>
      <c r="X812" s="23"/>
    </row>
    <row r="813" spans="1:24" s="1" customFormat="1" ht="108" customHeight="1" x14ac:dyDescent="0.3">
      <c r="A813" s="11" t="s">
        <v>570</v>
      </c>
      <c r="B813" s="11" t="s">
        <v>1130</v>
      </c>
      <c r="C813" s="12" t="s">
        <v>1131</v>
      </c>
      <c r="D813" s="13"/>
      <c r="E813" s="39" t="str">
        <f>HYPERLINK("https://www.google.ru/search?q=112363638&amp;newwindow=1&amp;tbm=isch","Еще фото")</f>
        <v>Еще фото</v>
      </c>
      <c r="F813" s="14"/>
      <c r="G813" s="11" t="s">
        <v>445</v>
      </c>
      <c r="H813" s="11" t="s">
        <v>27</v>
      </c>
      <c r="I813" s="15" t="s">
        <v>435</v>
      </c>
      <c r="J813" s="15" t="s">
        <v>279</v>
      </c>
      <c r="K813" s="16" t="s">
        <v>62</v>
      </c>
      <c r="L813" s="15" t="s">
        <v>1129</v>
      </c>
      <c r="M813" s="15"/>
      <c r="N813" s="15" t="s">
        <v>112</v>
      </c>
      <c r="O813" s="15"/>
      <c r="P813" s="16" t="s">
        <v>1118</v>
      </c>
      <c r="Q813" s="17">
        <v>3499</v>
      </c>
      <c r="R813" s="18">
        <v>47</v>
      </c>
      <c r="S813" s="19">
        <v>2132.6405</v>
      </c>
      <c r="T813" s="20" t="s">
        <v>283</v>
      </c>
      <c r="U813" s="21" t="s">
        <v>287</v>
      </c>
      <c r="V813" s="22">
        <v>46</v>
      </c>
      <c r="W813" s="22">
        <v>3</v>
      </c>
      <c r="X813" s="23"/>
    </row>
    <row r="814" spans="1:24" s="1" customFormat="1" ht="52.05" customHeight="1" x14ac:dyDescent="0.3">
      <c r="A814" s="11" t="s">
        <v>570</v>
      </c>
      <c r="B814" s="11" t="s">
        <v>1132</v>
      </c>
      <c r="C814" s="12" t="s">
        <v>1133</v>
      </c>
      <c r="D814" s="53"/>
      <c r="E814" s="39" t="str">
        <f>HYPERLINK("https://www.google.ru/search?q=112363643&amp;newwindow=1&amp;tbm=isch","Еще фото")</f>
        <v>Еще фото</v>
      </c>
      <c r="F814" s="14"/>
      <c r="G814" s="11" t="s">
        <v>439</v>
      </c>
      <c r="H814" s="11" t="s">
        <v>27</v>
      </c>
      <c r="I814" s="15" t="s">
        <v>435</v>
      </c>
      <c r="J814" s="15" t="s">
        <v>279</v>
      </c>
      <c r="K814" s="16" t="s">
        <v>62</v>
      </c>
      <c r="L814" s="55" t="s">
        <v>1134</v>
      </c>
      <c r="M814" s="15"/>
      <c r="N814" s="15" t="s">
        <v>281</v>
      </c>
      <c r="O814" s="15"/>
      <c r="P814" s="16" t="s">
        <v>1118</v>
      </c>
      <c r="Q814" s="17">
        <v>3099</v>
      </c>
      <c r="R814" s="18">
        <v>47</v>
      </c>
      <c r="S814" s="19">
        <v>1888.8404999999998</v>
      </c>
      <c r="T814" s="20" t="s">
        <v>283</v>
      </c>
      <c r="U814" s="21" t="s">
        <v>286</v>
      </c>
      <c r="V814" s="22">
        <v>44</v>
      </c>
      <c r="W814" s="22">
        <v>5</v>
      </c>
      <c r="X814" s="23"/>
    </row>
    <row r="815" spans="1:24" s="1" customFormat="1" ht="61.05" customHeight="1" x14ac:dyDescent="0.3">
      <c r="A815" s="24" t="s">
        <v>570</v>
      </c>
      <c r="B815" s="24" t="s">
        <v>1132</v>
      </c>
      <c r="C815" s="12" t="s">
        <v>1133</v>
      </c>
      <c r="D815" s="54"/>
      <c r="E815" s="39" t="str">
        <f>HYPERLINK("https://www.google.ru/search?q=112363643&amp;newwindow=1&amp;tbm=isch","Еще фото")</f>
        <v>Еще фото</v>
      </c>
      <c r="F815" s="14"/>
      <c r="G815" s="24" t="s">
        <v>439</v>
      </c>
      <c r="H815" s="24" t="s">
        <v>27</v>
      </c>
      <c r="I815" s="24" t="s">
        <v>435</v>
      </c>
      <c r="J815" s="15" t="s">
        <v>279</v>
      </c>
      <c r="K815" s="16" t="s">
        <v>62</v>
      </c>
      <c r="L815" s="56"/>
      <c r="M815" s="15"/>
      <c r="N815" s="15" t="s">
        <v>281</v>
      </c>
      <c r="O815" s="15"/>
      <c r="P815" s="16" t="s">
        <v>1118</v>
      </c>
      <c r="Q815" s="17">
        <v>3099</v>
      </c>
      <c r="R815" s="18">
        <v>47</v>
      </c>
      <c r="S815" s="19">
        <v>1888.8404999999998</v>
      </c>
      <c r="T815" s="20" t="s">
        <v>283</v>
      </c>
      <c r="U815" s="21" t="s">
        <v>287</v>
      </c>
      <c r="V815" s="22">
        <v>46</v>
      </c>
      <c r="W815" s="22">
        <v>4</v>
      </c>
      <c r="X815" s="23"/>
    </row>
    <row r="816" spans="1:24" s="1" customFormat="1" ht="35" customHeight="1" x14ac:dyDescent="0.3">
      <c r="A816" s="11" t="s">
        <v>570</v>
      </c>
      <c r="B816" s="11" t="s">
        <v>1135</v>
      </c>
      <c r="C816" s="12" t="s">
        <v>1136</v>
      </c>
      <c r="D816" s="57"/>
      <c r="E816" s="39" t="str">
        <f>HYPERLINK("https://www.google.ru/search?q=112376393&amp;newwindow=1&amp;tbm=isch","Еще фото")</f>
        <v>Еще фото</v>
      </c>
      <c r="F816" s="14"/>
      <c r="G816" s="11" t="s">
        <v>434</v>
      </c>
      <c r="H816" s="11" t="s">
        <v>27</v>
      </c>
      <c r="I816" s="15" t="s">
        <v>435</v>
      </c>
      <c r="J816" s="15" t="s">
        <v>28</v>
      </c>
      <c r="K816" s="16" t="s">
        <v>29</v>
      </c>
      <c r="L816" s="55" t="s">
        <v>1137</v>
      </c>
      <c r="M816" s="15"/>
      <c r="N816" s="15" t="s">
        <v>31</v>
      </c>
      <c r="O816" s="15"/>
      <c r="P816" s="16" t="s">
        <v>50</v>
      </c>
      <c r="Q816" s="17">
        <v>4499</v>
      </c>
      <c r="R816" s="18">
        <v>47</v>
      </c>
      <c r="S816" s="19">
        <v>2742.1404999999995</v>
      </c>
      <c r="T816" s="20" t="s">
        <v>283</v>
      </c>
      <c r="U816" s="21" t="s">
        <v>286</v>
      </c>
      <c r="V816" s="22">
        <v>48</v>
      </c>
      <c r="W816" s="22">
        <v>1</v>
      </c>
      <c r="X816" s="23"/>
    </row>
    <row r="817" spans="1:24" s="1" customFormat="1" ht="35" customHeight="1" x14ac:dyDescent="0.3">
      <c r="A817" s="24" t="s">
        <v>570</v>
      </c>
      <c r="B817" s="24" t="s">
        <v>1135</v>
      </c>
      <c r="C817" s="12" t="s">
        <v>1136</v>
      </c>
      <c r="D817" s="58"/>
      <c r="E817" s="39" t="str">
        <f>HYPERLINK("https://www.google.ru/search?q=112376393&amp;newwindow=1&amp;tbm=isch","Еще фото")</f>
        <v>Еще фото</v>
      </c>
      <c r="F817" s="14"/>
      <c r="G817" s="24" t="s">
        <v>434</v>
      </c>
      <c r="H817" s="24" t="s">
        <v>27</v>
      </c>
      <c r="I817" s="24" t="s">
        <v>435</v>
      </c>
      <c r="J817" s="15" t="s">
        <v>28</v>
      </c>
      <c r="K817" s="16" t="s">
        <v>29</v>
      </c>
      <c r="L817" s="60"/>
      <c r="M817" s="15"/>
      <c r="N817" s="15" t="s">
        <v>31</v>
      </c>
      <c r="O817" s="15"/>
      <c r="P817" s="16" t="s">
        <v>50</v>
      </c>
      <c r="Q817" s="17">
        <v>4499</v>
      </c>
      <c r="R817" s="18">
        <v>47</v>
      </c>
      <c r="S817" s="19">
        <v>2742.1404999999995</v>
      </c>
      <c r="T817" s="20" t="s">
        <v>283</v>
      </c>
      <c r="U817" s="21" t="s">
        <v>288</v>
      </c>
      <c r="V817" s="22">
        <v>52</v>
      </c>
      <c r="W817" s="22">
        <v>1</v>
      </c>
      <c r="X817" s="23"/>
    </row>
    <row r="818" spans="1:24" s="1" customFormat="1" ht="37.049999999999997" customHeight="1" x14ac:dyDescent="0.3">
      <c r="A818" s="24" t="s">
        <v>570</v>
      </c>
      <c r="B818" s="24" t="s">
        <v>1135</v>
      </c>
      <c r="C818" s="12" t="s">
        <v>1136</v>
      </c>
      <c r="D818" s="59"/>
      <c r="E818" s="39" t="str">
        <f>HYPERLINK("https://www.google.ru/search?q=112376393&amp;newwindow=1&amp;tbm=isch","Еще фото")</f>
        <v>Еще фото</v>
      </c>
      <c r="F818" s="14"/>
      <c r="G818" s="24" t="s">
        <v>434</v>
      </c>
      <c r="H818" s="24" t="s">
        <v>27</v>
      </c>
      <c r="I818" s="24" t="s">
        <v>435</v>
      </c>
      <c r="J818" s="15" t="s">
        <v>28</v>
      </c>
      <c r="K818" s="16" t="s">
        <v>29</v>
      </c>
      <c r="L818" s="56"/>
      <c r="M818" s="15"/>
      <c r="N818" s="15" t="s">
        <v>31</v>
      </c>
      <c r="O818" s="15"/>
      <c r="P818" s="16" t="s">
        <v>50</v>
      </c>
      <c r="Q818" s="17">
        <v>4499</v>
      </c>
      <c r="R818" s="18">
        <v>47</v>
      </c>
      <c r="S818" s="19">
        <v>2742.1404999999995</v>
      </c>
      <c r="T818" s="20" t="s">
        <v>283</v>
      </c>
      <c r="U818" s="21" t="s">
        <v>352</v>
      </c>
      <c r="V818" s="22">
        <v>54</v>
      </c>
      <c r="W818" s="22">
        <v>1</v>
      </c>
      <c r="X818" s="23"/>
    </row>
    <row r="819" spans="1:24" s="1" customFormat="1" ht="26" customHeight="1" x14ac:dyDescent="0.3">
      <c r="A819" s="11" t="s">
        <v>570</v>
      </c>
      <c r="B819" s="11" t="s">
        <v>1138</v>
      </c>
      <c r="C819" s="12" t="s">
        <v>1139</v>
      </c>
      <c r="D819" s="57"/>
      <c r="E819" s="39" t="str">
        <f>HYPERLINK("https://www.google.ru/search?q=112376394&amp;newwindow=1&amp;tbm=isch","Еще фото")</f>
        <v>Еще фото</v>
      </c>
      <c r="F819" s="14"/>
      <c r="G819" s="11" t="s">
        <v>434</v>
      </c>
      <c r="H819" s="11" t="s">
        <v>27</v>
      </c>
      <c r="I819" s="15" t="s">
        <v>435</v>
      </c>
      <c r="J819" s="15" t="s">
        <v>28</v>
      </c>
      <c r="K819" s="16" t="s">
        <v>29</v>
      </c>
      <c r="L819" s="55"/>
      <c r="M819" s="15"/>
      <c r="N819" s="15" t="s">
        <v>31</v>
      </c>
      <c r="O819" s="15"/>
      <c r="P819" s="16" t="s">
        <v>50</v>
      </c>
      <c r="Q819" s="17">
        <v>3399</v>
      </c>
      <c r="R819" s="18">
        <v>47</v>
      </c>
      <c r="S819" s="19">
        <v>2071.6904999999997</v>
      </c>
      <c r="T819" s="20" t="s">
        <v>283</v>
      </c>
      <c r="U819" s="21" t="s">
        <v>285</v>
      </c>
      <c r="V819" s="22">
        <v>46</v>
      </c>
      <c r="W819" s="22">
        <v>3</v>
      </c>
      <c r="X819" s="23"/>
    </row>
    <row r="820" spans="1:24" s="1" customFormat="1" ht="26" customHeight="1" x14ac:dyDescent="0.3">
      <c r="A820" s="24" t="s">
        <v>570</v>
      </c>
      <c r="B820" s="24" t="s">
        <v>1138</v>
      </c>
      <c r="C820" s="12" t="s">
        <v>1139</v>
      </c>
      <c r="D820" s="58"/>
      <c r="E820" s="39" t="str">
        <f>HYPERLINK("https://www.google.ru/search?q=112376394&amp;newwindow=1&amp;tbm=isch","Еще фото")</f>
        <v>Еще фото</v>
      </c>
      <c r="F820" s="14"/>
      <c r="G820" s="24" t="s">
        <v>434</v>
      </c>
      <c r="H820" s="24" t="s">
        <v>27</v>
      </c>
      <c r="I820" s="24" t="s">
        <v>435</v>
      </c>
      <c r="J820" s="15" t="s">
        <v>28</v>
      </c>
      <c r="K820" s="16" t="s">
        <v>29</v>
      </c>
      <c r="L820" s="60"/>
      <c r="M820" s="15"/>
      <c r="N820" s="15" t="s">
        <v>31</v>
      </c>
      <c r="O820" s="15"/>
      <c r="P820" s="16" t="s">
        <v>50</v>
      </c>
      <c r="Q820" s="17">
        <v>3399</v>
      </c>
      <c r="R820" s="18">
        <v>47</v>
      </c>
      <c r="S820" s="19">
        <v>2071.6904999999997</v>
      </c>
      <c r="T820" s="20" t="s">
        <v>283</v>
      </c>
      <c r="U820" s="21" t="s">
        <v>286</v>
      </c>
      <c r="V820" s="22">
        <v>48</v>
      </c>
      <c r="W820" s="22">
        <v>3</v>
      </c>
      <c r="X820" s="23"/>
    </row>
    <row r="821" spans="1:24" s="1" customFormat="1" ht="26" customHeight="1" x14ac:dyDescent="0.3">
      <c r="A821" s="24" t="s">
        <v>570</v>
      </c>
      <c r="B821" s="24" t="s">
        <v>1138</v>
      </c>
      <c r="C821" s="12" t="s">
        <v>1139</v>
      </c>
      <c r="D821" s="58"/>
      <c r="E821" s="39" t="str">
        <f>HYPERLINK("https://www.google.ru/search?q=112376394&amp;newwindow=1&amp;tbm=isch","Еще фото")</f>
        <v>Еще фото</v>
      </c>
      <c r="F821" s="14"/>
      <c r="G821" s="24" t="s">
        <v>434</v>
      </c>
      <c r="H821" s="24" t="s">
        <v>27</v>
      </c>
      <c r="I821" s="24" t="s">
        <v>435</v>
      </c>
      <c r="J821" s="15" t="s">
        <v>28</v>
      </c>
      <c r="K821" s="16" t="s">
        <v>29</v>
      </c>
      <c r="L821" s="60"/>
      <c r="M821" s="15"/>
      <c r="N821" s="15" t="s">
        <v>31</v>
      </c>
      <c r="O821" s="15"/>
      <c r="P821" s="16" t="s">
        <v>50</v>
      </c>
      <c r="Q821" s="17">
        <v>3399</v>
      </c>
      <c r="R821" s="18">
        <v>47</v>
      </c>
      <c r="S821" s="19">
        <v>2071.6904999999997</v>
      </c>
      <c r="T821" s="20" t="s">
        <v>283</v>
      </c>
      <c r="U821" s="21" t="s">
        <v>288</v>
      </c>
      <c r="V821" s="22">
        <v>52</v>
      </c>
      <c r="W821" s="22">
        <v>3</v>
      </c>
      <c r="X821" s="23"/>
    </row>
    <row r="822" spans="1:24" s="1" customFormat="1" ht="26" customHeight="1" x14ac:dyDescent="0.3">
      <c r="A822" s="24" t="s">
        <v>570</v>
      </c>
      <c r="B822" s="24" t="s">
        <v>1138</v>
      </c>
      <c r="C822" s="12" t="s">
        <v>1139</v>
      </c>
      <c r="D822" s="59"/>
      <c r="E822" s="39" t="str">
        <f>HYPERLINK("https://www.google.ru/search?q=112376394&amp;newwindow=1&amp;tbm=isch","Еще фото")</f>
        <v>Еще фото</v>
      </c>
      <c r="F822" s="14"/>
      <c r="G822" s="24" t="s">
        <v>434</v>
      </c>
      <c r="H822" s="24" t="s">
        <v>27</v>
      </c>
      <c r="I822" s="24" t="s">
        <v>435</v>
      </c>
      <c r="J822" s="15" t="s">
        <v>28</v>
      </c>
      <c r="K822" s="16" t="s">
        <v>29</v>
      </c>
      <c r="L822" s="56"/>
      <c r="M822" s="15"/>
      <c r="N822" s="15" t="s">
        <v>31</v>
      </c>
      <c r="O822" s="15"/>
      <c r="P822" s="16" t="s">
        <v>50</v>
      </c>
      <c r="Q822" s="17">
        <v>3399</v>
      </c>
      <c r="R822" s="18">
        <v>47</v>
      </c>
      <c r="S822" s="19">
        <v>2071.6904999999997</v>
      </c>
      <c r="T822" s="20" t="s">
        <v>283</v>
      </c>
      <c r="U822" s="21" t="s">
        <v>352</v>
      </c>
      <c r="V822" s="22">
        <v>54</v>
      </c>
      <c r="W822" s="22">
        <v>1</v>
      </c>
      <c r="X822" s="23"/>
    </row>
    <row r="823" spans="1:24" s="1" customFormat="1" ht="26" customHeight="1" x14ac:dyDescent="0.3">
      <c r="A823" s="11" t="s">
        <v>570</v>
      </c>
      <c r="B823" s="11" t="s">
        <v>1140</v>
      </c>
      <c r="C823" s="12" t="s">
        <v>1141</v>
      </c>
      <c r="D823" s="57"/>
      <c r="E823" s="39" t="str">
        <f>HYPERLINK("https://www.google.ru/search?q=112376441&amp;newwindow=1&amp;tbm=isch","Еще фото")</f>
        <v>Еще фото</v>
      </c>
      <c r="F823" s="14"/>
      <c r="G823" s="11" t="s">
        <v>434</v>
      </c>
      <c r="H823" s="11" t="s">
        <v>27</v>
      </c>
      <c r="I823" s="15" t="s">
        <v>435</v>
      </c>
      <c r="J823" s="15" t="s">
        <v>28</v>
      </c>
      <c r="K823" s="16" t="s">
        <v>29</v>
      </c>
      <c r="L823" s="55"/>
      <c r="M823" s="15"/>
      <c r="N823" s="15" t="s">
        <v>31</v>
      </c>
      <c r="O823" s="15"/>
      <c r="P823" s="16" t="s">
        <v>1142</v>
      </c>
      <c r="Q823" s="17">
        <v>5699</v>
      </c>
      <c r="R823" s="18">
        <v>47</v>
      </c>
      <c r="S823" s="19">
        <v>3473.5404999999996</v>
      </c>
      <c r="T823" s="20" t="s">
        <v>283</v>
      </c>
      <c r="U823" s="21" t="s">
        <v>286</v>
      </c>
      <c r="V823" s="22">
        <v>48</v>
      </c>
      <c r="W823" s="22">
        <v>1</v>
      </c>
      <c r="X823" s="23"/>
    </row>
    <row r="824" spans="1:24" s="1" customFormat="1" ht="26" customHeight="1" x14ac:dyDescent="0.3">
      <c r="A824" s="24" t="s">
        <v>570</v>
      </c>
      <c r="B824" s="24" t="s">
        <v>1140</v>
      </c>
      <c r="C824" s="12" t="s">
        <v>1141</v>
      </c>
      <c r="D824" s="58"/>
      <c r="E824" s="39" t="str">
        <f>HYPERLINK("https://www.google.ru/search?q=112376441&amp;newwindow=1&amp;tbm=isch","Еще фото")</f>
        <v>Еще фото</v>
      </c>
      <c r="F824" s="14"/>
      <c r="G824" s="24" t="s">
        <v>434</v>
      </c>
      <c r="H824" s="24" t="s">
        <v>27</v>
      </c>
      <c r="I824" s="24" t="s">
        <v>435</v>
      </c>
      <c r="J824" s="15" t="s">
        <v>28</v>
      </c>
      <c r="K824" s="16" t="s">
        <v>29</v>
      </c>
      <c r="L824" s="60"/>
      <c r="M824" s="15"/>
      <c r="N824" s="15" t="s">
        <v>31</v>
      </c>
      <c r="O824" s="15"/>
      <c r="P824" s="16" t="s">
        <v>1142</v>
      </c>
      <c r="Q824" s="17">
        <v>5699</v>
      </c>
      <c r="R824" s="18">
        <v>47</v>
      </c>
      <c r="S824" s="19">
        <v>3473.5404999999996</v>
      </c>
      <c r="T824" s="20" t="s">
        <v>283</v>
      </c>
      <c r="U824" s="21" t="s">
        <v>287</v>
      </c>
      <c r="V824" s="22">
        <v>50</v>
      </c>
      <c r="W824" s="22">
        <v>1</v>
      </c>
      <c r="X824" s="23"/>
    </row>
    <row r="825" spans="1:24" s="1" customFormat="1" ht="26" customHeight="1" x14ac:dyDescent="0.3">
      <c r="A825" s="24" t="s">
        <v>570</v>
      </c>
      <c r="B825" s="24" t="s">
        <v>1140</v>
      </c>
      <c r="C825" s="12" t="s">
        <v>1141</v>
      </c>
      <c r="D825" s="58"/>
      <c r="E825" s="39" t="str">
        <f>HYPERLINK("https://www.google.ru/search?q=112376441&amp;newwindow=1&amp;tbm=isch","Еще фото")</f>
        <v>Еще фото</v>
      </c>
      <c r="F825" s="14"/>
      <c r="G825" s="24" t="s">
        <v>434</v>
      </c>
      <c r="H825" s="24" t="s">
        <v>27</v>
      </c>
      <c r="I825" s="24" t="s">
        <v>435</v>
      </c>
      <c r="J825" s="15" t="s">
        <v>28</v>
      </c>
      <c r="K825" s="16" t="s">
        <v>29</v>
      </c>
      <c r="L825" s="60"/>
      <c r="M825" s="15"/>
      <c r="N825" s="15" t="s">
        <v>31</v>
      </c>
      <c r="O825" s="15"/>
      <c r="P825" s="16" t="s">
        <v>1142</v>
      </c>
      <c r="Q825" s="17">
        <v>5699</v>
      </c>
      <c r="R825" s="18">
        <v>47</v>
      </c>
      <c r="S825" s="19">
        <v>3473.5404999999996</v>
      </c>
      <c r="T825" s="20" t="s">
        <v>283</v>
      </c>
      <c r="U825" s="21" t="s">
        <v>288</v>
      </c>
      <c r="V825" s="22">
        <v>52</v>
      </c>
      <c r="W825" s="22">
        <v>1</v>
      </c>
      <c r="X825" s="23"/>
    </row>
    <row r="826" spans="1:24" s="1" customFormat="1" ht="26" customHeight="1" x14ac:dyDescent="0.3">
      <c r="A826" s="24" t="s">
        <v>570</v>
      </c>
      <c r="B826" s="24" t="s">
        <v>1140</v>
      </c>
      <c r="C826" s="12" t="s">
        <v>1141</v>
      </c>
      <c r="D826" s="59"/>
      <c r="E826" s="39" t="str">
        <f>HYPERLINK("https://www.google.ru/search?q=112376441&amp;newwindow=1&amp;tbm=isch","Еще фото")</f>
        <v>Еще фото</v>
      </c>
      <c r="F826" s="14"/>
      <c r="G826" s="24" t="s">
        <v>434</v>
      </c>
      <c r="H826" s="24" t="s">
        <v>27</v>
      </c>
      <c r="I826" s="24" t="s">
        <v>435</v>
      </c>
      <c r="J826" s="15" t="s">
        <v>28</v>
      </c>
      <c r="K826" s="16" t="s">
        <v>29</v>
      </c>
      <c r="L826" s="56"/>
      <c r="M826" s="15"/>
      <c r="N826" s="15" t="s">
        <v>31</v>
      </c>
      <c r="O826" s="15"/>
      <c r="P826" s="16" t="s">
        <v>1142</v>
      </c>
      <c r="Q826" s="17">
        <v>5699</v>
      </c>
      <c r="R826" s="18">
        <v>47</v>
      </c>
      <c r="S826" s="19">
        <v>3473.5404999999996</v>
      </c>
      <c r="T826" s="20" t="s">
        <v>283</v>
      </c>
      <c r="U826" s="21" t="s">
        <v>352</v>
      </c>
      <c r="V826" s="22">
        <v>54</v>
      </c>
      <c r="W826" s="22">
        <v>1</v>
      </c>
      <c r="X826" s="23"/>
    </row>
    <row r="827" spans="1:24" s="1" customFormat="1" ht="26" customHeight="1" x14ac:dyDescent="0.3">
      <c r="A827" s="11" t="s">
        <v>570</v>
      </c>
      <c r="B827" s="11" t="s">
        <v>1143</v>
      </c>
      <c r="C827" s="12" t="s">
        <v>1144</v>
      </c>
      <c r="D827" s="57"/>
      <c r="E827" s="39" t="str">
        <f>HYPERLINK("https://www.google.ru/search?q=112376457&amp;newwindow=1&amp;tbm=isch","Еще фото")</f>
        <v>Еще фото</v>
      </c>
      <c r="F827" s="14"/>
      <c r="G827" s="11" t="s">
        <v>483</v>
      </c>
      <c r="H827" s="11" t="s">
        <v>27</v>
      </c>
      <c r="I827" s="15" t="s">
        <v>435</v>
      </c>
      <c r="J827" s="15" t="s">
        <v>28</v>
      </c>
      <c r="K827" s="16" t="s">
        <v>29</v>
      </c>
      <c r="L827" s="55"/>
      <c r="M827" s="15"/>
      <c r="N827" s="15" t="s">
        <v>31</v>
      </c>
      <c r="O827" s="15"/>
      <c r="P827" s="16" t="s">
        <v>50</v>
      </c>
      <c r="Q827" s="17">
        <v>5699</v>
      </c>
      <c r="R827" s="18">
        <v>47</v>
      </c>
      <c r="S827" s="19">
        <v>3473.5404999999996</v>
      </c>
      <c r="T827" s="20" t="s">
        <v>283</v>
      </c>
      <c r="U827" s="21" t="s">
        <v>286</v>
      </c>
      <c r="V827" s="22">
        <v>48</v>
      </c>
      <c r="W827" s="22">
        <v>1</v>
      </c>
      <c r="X827" s="23"/>
    </row>
    <row r="828" spans="1:24" s="1" customFormat="1" ht="26" customHeight="1" x14ac:dyDescent="0.3">
      <c r="A828" s="24" t="s">
        <v>570</v>
      </c>
      <c r="B828" s="24" t="s">
        <v>1143</v>
      </c>
      <c r="C828" s="12" t="s">
        <v>1144</v>
      </c>
      <c r="D828" s="58"/>
      <c r="E828" s="39" t="str">
        <f>HYPERLINK("https://www.google.ru/search?q=112376457&amp;newwindow=1&amp;tbm=isch","Еще фото")</f>
        <v>Еще фото</v>
      </c>
      <c r="F828" s="14"/>
      <c r="G828" s="24" t="s">
        <v>483</v>
      </c>
      <c r="H828" s="24" t="s">
        <v>27</v>
      </c>
      <c r="I828" s="24" t="s">
        <v>435</v>
      </c>
      <c r="J828" s="15" t="s">
        <v>28</v>
      </c>
      <c r="K828" s="16" t="s">
        <v>29</v>
      </c>
      <c r="L828" s="60"/>
      <c r="M828" s="15"/>
      <c r="N828" s="15" t="s">
        <v>31</v>
      </c>
      <c r="O828" s="15"/>
      <c r="P828" s="16" t="s">
        <v>50</v>
      </c>
      <c r="Q828" s="17">
        <v>5699</v>
      </c>
      <c r="R828" s="18">
        <v>47</v>
      </c>
      <c r="S828" s="19">
        <v>3473.5404999999996</v>
      </c>
      <c r="T828" s="20" t="s">
        <v>283</v>
      </c>
      <c r="U828" s="21" t="s">
        <v>287</v>
      </c>
      <c r="V828" s="22">
        <v>50</v>
      </c>
      <c r="W828" s="22">
        <v>1</v>
      </c>
      <c r="X828" s="23"/>
    </row>
    <row r="829" spans="1:24" s="1" customFormat="1" ht="26" customHeight="1" x14ac:dyDescent="0.3">
      <c r="A829" s="24" t="s">
        <v>570</v>
      </c>
      <c r="B829" s="24" t="s">
        <v>1143</v>
      </c>
      <c r="C829" s="12" t="s">
        <v>1144</v>
      </c>
      <c r="D829" s="58"/>
      <c r="E829" s="39" t="str">
        <f>HYPERLINK("https://www.google.ru/search?q=112376457&amp;newwindow=1&amp;tbm=isch","Еще фото")</f>
        <v>Еще фото</v>
      </c>
      <c r="F829" s="14"/>
      <c r="G829" s="24" t="s">
        <v>483</v>
      </c>
      <c r="H829" s="24" t="s">
        <v>27</v>
      </c>
      <c r="I829" s="24" t="s">
        <v>435</v>
      </c>
      <c r="J829" s="15" t="s">
        <v>28</v>
      </c>
      <c r="K829" s="16" t="s">
        <v>29</v>
      </c>
      <c r="L829" s="60"/>
      <c r="M829" s="15"/>
      <c r="N829" s="15" t="s">
        <v>31</v>
      </c>
      <c r="O829" s="15"/>
      <c r="P829" s="16" t="s">
        <v>50</v>
      </c>
      <c r="Q829" s="17">
        <v>5699</v>
      </c>
      <c r="R829" s="18">
        <v>47</v>
      </c>
      <c r="S829" s="19">
        <v>3473.5404999999996</v>
      </c>
      <c r="T829" s="20" t="s">
        <v>283</v>
      </c>
      <c r="U829" s="21" t="s">
        <v>288</v>
      </c>
      <c r="V829" s="22">
        <v>52</v>
      </c>
      <c r="W829" s="22">
        <v>1</v>
      </c>
      <c r="X829" s="23"/>
    </row>
    <row r="830" spans="1:24" s="1" customFormat="1" ht="26" customHeight="1" x14ac:dyDescent="0.3">
      <c r="A830" s="24" t="s">
        <v>570</v>
      </c>
      <c r="B830" s="24" t="s">
        <v>1143</v>
      </c>
      <c r="C830" s="12" t="s">
        <v>1144</v>
      </c>
      <c r="D830" s="59"/>
      <c r="E830" s="39" t="str">
        <f>HYPERLINK("https://www.google.ru/search?q=112376457&amp;newwindow=1&amp;tbm=isch","Еще фото")</f>
        <v>Еще фото</v>
      </c>
      <c r="F830" s="14"/>
      <c r="G830" s="24" t="s">
        <v>483</v>
      </c>
      <c r="H830" s="24" t="s">
        <v>27</v>
      </c>
      <c r="I830" s="24" t="s">
        <v>435</v>
      </c>
      <c r="J830" s="15" t="s">
        <v>28</v>
      </c>
      <c r="K830" s="16" t="s">
        <v>29</v>
      </c>
      <c r="L830" s="56"/>
      <c r="M830" s="15"/>
      <c r="N830" s="15" t="s">
        <v>31</v>
      </c>
      <c r="O830" s="15"/>
      <c r="P830" s="16" t="s">
        <v>50</v>
      </c>
      <c r="Q830" s="17">
        <v>5699</v>
      </c>
      <c r="R830" s="18">
        <v>47</v>
      </c>
      <c r="S830" s="19">
        <v>3473.5404999999996</v>
      </c>
      <c r="T830" s="20" t="s">
        <v>283</v>
      </c>
      <c r="U830" s="21" t="s">
        <v>352</v>
      </c>
      <c r="V830" s="22">
        <v>54</v>
      </c>
      <c r="W830" s="22">
        <v>1</v>
      </c>
      <c r="X830" s="23"/>
    </row>
    <row r="831" spans="1:24" s="1" customFormat="1" ht="21" customHeight="1" x14ac:dyDescent="0.3">
      <c r="A831" s="11" t="s">
        <v>570</v>
      </c>
      <c r="B831" s="11" t="s">
        <v>1145</v>
      </c>
      <c r="C831" s="26" t="s">
        <v>1146</v>
      </c>
      <c r="D831" s="57"/>
      <c r="E831" s="39" t="str">
        <f>HYPERLINK("https://www.google.ru/search?q=112376460&amp;newwindow=1&amp;tbm=isch","Еще фото")</f>
        <v>Еще фото</v>
      </c>
      <c r="F831" s="14"/>
      <c r="G831" s="11" t="s">
        <v>434</v>
      </c>
      <c r="H831" s="11" t="s">
        <v>27</v>
      </c>
      <c r="I831" s="15" t="s">
        <v>435</v>
      </c>
      <c r="J831" s="15" t="s">
        <v>28</v>
      </c>
      <c r="K831" s="16" t="s">
        <v>29</v>
      </c>
      <c r="L831" s="55" t="s">
        <v>1147</v>
      </c>
      <c r="M831" s="15"/>
      <c r="N831" s="15" t="s">
        <v>112</v>
      </c>
      <c r="O831" s="15"/>
      <c r="P831" s="16" t="s">
        <v>50</v>
      </c>
      <c r="Q831" s="17">
        <v>4499</v>
      </c>
      <c r="R831" s="18">
        <v>47</v>
      </c>
      <c r="S831" s="19">
        <v>2742.1404999999995</v>
      </c>
      <c r="T831" s="20" t="s">
        <v>283</v>
      </c>
      <c r="U831" s="21" t="s">
        <v>285</v>
      </c>
      <c r="V831" s="22">
        <v>46</v>
      </c>
      <c r="W831" s="22">
        <v>6</v>
      </c>
      <c r="X831" s="23"/>
    </row>
    <row r="832" spans="1:24" s="1" customFormat="1" ht="21" customHeight="1" x14ac:dyDescent="0.3">
      <c r="A832" s="24" t="s">
        <v>570</v>
      </c>
      <c r="B832" s="24" t="s">
        <v>1145</v>
      </c>
      <c r="C832" s="27" t="s">
        <v>1146</v>
      </c>
      <c r="D832" s="58"/>
      <c r="E832" s="39" t="str">
        <f>HYPERLINK("https://www.google.ru/search?q=112376460&amp;newwindow=1&amp;tbm=isch","Еще фото")</f>
        <v>Еще фото</v>
      </c>
      <c r="F832" s="14"/>
      <c r="G832" s="24" t="s">
        <v>434</v>
      </c>
      <c r="H832" s="24" t="s">
        <v>27</v>
      </c>
      <c r="I832" s="24" t="s">
        <v>435</v>
      </c>
      <c r="J832" s="15" t="s">
        <v>28</v>
      </c>
      <c r="K832" s="16" t="s">
        <v>29</v>
      </c>
      <c r="L832" s="60"/>
      <c r="M832" s="15"/>
      <c r="N832" s="15" t="s">
        <v>112</v>
      </c>
      <c r="O832" s="15"/>
      <c r="P832" s="16" t="s">
        <v>50</v>
      </c>
      <c r="Q832" s="17">
        <v>4499</v>
      </c>
      <c r="R832" s="18">
        <v>47</v>
      </c>
      <c r="S832" s="19">
        <v>2742.1404999999995</v>
      </c>
      <c r="T832" s="20" t="s">
        <v>283</v>
      </c>
      <c r="U832" s="21" t="s">
        <v>286</v>
      </c>
      <c r="V832" s="22">
        <v>48</v>
      </c>
      <c r="W832" s="22">
        <v>6</v>
      </c>
      <c r="X832" s="23"/>
    </row>
    <row r="833" spans="1:24" s="1" customFormat="1" ht="21" customHeight="1" x14ac:dyDescent="0.3">
      <c r="A833" s="24" t="s">
        <v>570</v>
      </c>
      <c r="B833" s="24" t="s">
        <v>1145</v>
      </c>
      <c r="C833" s="27" t="s">
        <v>1146</v>
      </c>
      <c r="D833" s="58"/>
      <c r="E833" s="39" t="str">
        <f>HYPERLINK("https://www.google.ru/search?q=112376460&amp;newwindow=1&amp;tbm=isch","Еще фото")</f>
        <v>Еще фото</v>
      </c>
      <c r="F833" s="14"/>
      <c r="G833" s="24" t="s">
        <v>434</v>
      </c>
      <c r="H833" s="24" t="s">
        <v>27</v>
      </c>
      <c r="I833" s="24" t="s">
        <v>435</v>
      </c>
      <c r="J833" s="15" t="s">
        <v>28</v>
      </c>
      <c r="K833" s="16" t="s">
        <v>29</v>
      </c>
      <c r="L833" s="60"/>
      <c r="M833" s="15"/>
      <c r="N833" s="15" t="s">
        <v>112</v>
      </c>
      <c r="O833" s="15"/>
      <c r="P833" s="16" t="s">
        <v>50</v>
      </c>
      <c r="Q833" s="17">
        <v>4499</v>
      </c>
      <c r="R833" s="18">
        <v>47</v>
      </c>
      <c r="S833" s="19">
        <v>2742.1404999999995</v>
      </c>
      <c r="T833" s="20" t="s">
        <v>283</v>
      </c>
      <c r="U833" s="21" t="s">
        <v>287</v>
      </c>
      <c r="V833" s="22">
        <v>50</v>
      </c>
      <c r="W833" s="22">
        <v>4</v>
      </c>
      <c r="X833" s="23"/>
    </row>
    <row r="834" spans="1:24" s="1" customFormat="1" ht="21" customHeight="1" x14ac:dyDescent="0.3">
      <c r="A834" s="24" t="s">
        <v>570</v>
      </c>
      <c r="B834" s="24" t="s">
        <v>1145</v>
      </c>
      <c r="C834" s="27" t="s">
        <v>1146</v>
      </c>
      <c r="D834" s="58"/>
      <c r="E834" s="39" t="str">
        <f>HYPERLINK("https://www.google.ru/search?q=112376460&amp;newwindow=1&amp;tbm=isch","Еще фото")</f>
        <v>Еще фото</v>
      </c>
      <c r="F834" s="14"/>
      <c r="G834" s="24" t="s">
        <v>434</v>
      </c>
      <c r="H834" s="24" t="s">
        <v>27</v>
      </c>
      <c r="I834" s="24" t="s">
        <v>435</v>
      </c>
      <c r="J834" s="15" t="s">
        <v>28</v>
      </c>
      <c r="K834" s="16" t="s">
        <v>29</v>
      </c>
      <c r="L834" s="60"/>
      <c r="M834" s="15"/>
      <c r="N834" s="15" t="s">
        <v>112</v>
      </c>
      <c r="O834" s="15"/>
      <c r="P834" s="16" t="s">
        <v>50</v>
      </c>
      <c r="Q834" s="17">
        <v>4499</v>
      </c>
      <c r="R834" s="18">
        <v>47</v>
      </c>
      <c r="S834" s="19">
        <v>2742.1404999999995</v>
      </c>
      <c r="T834" s="20" t="s">
        <v>283</v>
      </c>
      <c r="U834" s="21" t="s">
        <v>288</v>
      </c>
      <c r="V834" s="22">
        <v>52</v>
      </c>
      <c r="W834" s="22">
        <v>6</v>
      </c>
      <c r="X834" s="23"/>
    </row>
    <row r="835" spans="1:24" s="1" customFormat="1" ht="32" customHeight="1" x14ac:dyDescent="0.3">
      <c r="A835" s="24" t="s">
        <v>570</v>
      </c>
      <c r="B835" s="24" t="s">
        <v>1145</v>
      </c>
      <c r="C835" s="27" t="s">
        <v>1146</v>
      </c>
      <c r="D835" s="59"/>
      <c r="E835" s="39" t="str">
        <f>HYPERLINK("https://www.google.ru/search?q=112376460&amp;newwindow=1&amp;tbm=isch","Еще фото")</f>
        <v>Еще фото</v>
      </c>
      <c r="F835" s="14"/>
      <c r="G835" s="24" t="s">
        <v>434</v>
      </c>
      <c r="H835" s="24" t="s">
        <v>27</v>
      </c>
      <c r="I835" s="24" t="s">
        <v>435</v>
      </c>
      <c r="J835" s="15" t="s">
        <v>28</v>
      </c>
      <c r="K835" s="16" t="s">
        <v>29</v>
      </c>
      <c r="L835" s="56"/>
      <c r="M835" s="15"/>
      <c r="N835" s="15" t="s">
        <v>112</v>
      </c>
      <c r="O835" s="15"/>
      <c r="P835" s="16" t="s">
        <v>50</v>
      </c>
      <c r="Q835" s="17">
        <v>4499</v>
      </c>
      <c r="R835" s="18">
        <v>47</v>
      </c>
      <c r="S835" s="19">
        <v>2742.1404999999995</v>
      </c>
      <c r="T835" s="20" t="s">
        <v>283</v>
      </c>
      <c r="U835" s="21" t="s">
        <v>352</v>
      </c>
      <c r="V835" s="22">
        <v>54</v>
      </c>
      <c r="W835" s="22">
        <v>3</v>
      </c>
      <c r="X835" s="23"/>
    </row>
    <row r="836" spans="1:24" s="1" customFormat="1" ht="35" customHeight="1" x14ac:dyDescent="0.3">
      <c r="A836" s="11" t="s">
        <v>570</v>
      </c>
      <c r="B836" s="11" t="s">
        <v>1148</v>
      </c>
      <c r="C836" s="12" t="s">
        <v>1149</v>
      </c>
      <c r="D836" s="57"/>
      <c r="E836" s="39" t="str">
        <f>HYPERLINK("https://www.google.ru/search?q=112376461&amp;newwindow=1&amp;tbm=isch","Еще фото")</f>
        <v>Еще фото</v>
      </c>
      <c r="F836" s="14"/>
      <c r="G836" s="11" t="s">
        <v>434</v>
      </c>
      <c r="H836" s="11" t="s">
        <v>27</v>
      </c>
      <c r="I836" s="15" t="s">
        <v>435</v>
      </c>
      <c r="J836" s="15" t="s">
        <v>28</v>
      </c>
      <c r="K836" s="16" t="s">
        <v>29</v>
      </c>
      <c r="L836" s="55"/>
      <c r="M836" s="15"/>
      <c r="N836" s="15" t="s">
        <v>281</v>
      </c>
      <c r="O836" s="15"/>
      <c r="P836" s="16" t="s">
        <v>50</v>
      </c>
      <c r="Q836" s="17">
        <v>3999</v>
      </c>
      <c r="R836" s="18">
        <v>47</v>
      </c>
      <c r="S836" s="19">
        <v>2437.3904999999995</v>
      </c>
      <c r="T836" s="20" t="s">
        <v>283</v>
      </c>
      <c r="U836" s="21" t="s">
        <v>285</v>
      </c>
      <c r="V836" s="22">
        <v>46</v>
      </c>
      <c r="W836" s="22">
        <v>4</v>
      </c>
      <c r="X836" s="23"/>
    </row>
    <row r="837" spans="1:24" s="1" customFormat="1" ht="35" customHeight="1" x14ac:dyDescent="0.3">
      <c r="A837" s="24" t="s">
        <v>570</v>
      </c>
      <c r="B837" s="24" t="s">
        <v>1148</v>
      </c>
      <c r="C837" s="12" t="s">
        <v>1149</v>
      </c>
      <c r="D837" s="58"/>
      <c r="E837" s="39" t="str">
        <f>HYPERLINK("https://www.google.ru/search?q=112376461&amp;newwindow=1&amp;tbm=isch","Еще фото")</f>
        <v>Еще фото</v>
      </c>
      <c r="F837" s="14"/>
      <c r="G837" s="24" t="s">
        <v>434</v>
      </c>
      <c r="H837" s="24" t="s">
        <v>27</v>
      </c>
      <c r="I837" s="24" t="s">
        <v>435</v>
      </c>
      <c r="J837" s="15" t="s">
        <v>28</v>
      </c>
      <c r="K837" s="16" t="s">
        <v>29</v>
      </c>
      <c r="L837" s="60"/>
      <c r="M837" s="15"/>
      <c r="N837" s="15" t="s">
        <v>281</v>
      </c>
      <c r="O837" s="15"/>
      <c r="P837" s="16" t="s">
        <v>50</v>
      </c>
      <c r="Q837" s="17">
        <v>3999</v>
      </c>
      <c r="R837" s="18">
        <v>47</v>
      </c>
      <c r="S837" s="19">
        <v>2437.3904999999995</v>
      </c>
      <c r="T837" s="20" t="s">
        <v>283</v>
      </c>
      <c r="U837" s="21" t="s">
        <v>286</v>
      </c>
      <c r="V837" s="22">
        <v>48</v>
      </c>
      <c r="W837" s="22">
        <v>6</v>
      </c>
      <c r="X837" s="23"/>
    </row>
    <row r="838" spans="1:24" s="1" customFormat="1" ht="37.049999999999997" customHeight="1" x14ac:dyDescent="0.3">
      <c r="A838" s="24" t="s">
        <v>570</v>
      </c>
      <c r="B838" s="24" t="s">
        <v>1148</v>
      </c>
      <c r="C838" s="12" t="s">
        <v>1149</v>
      </c>
      <c r="D838" s="59"/>
      <c r="E838" s="39" t="str">
        <f>HYPERLINK("https://www.google.ru/search?q=112376461&amp;newwindow=1&amp;tbm=isch","Еще фото")</f>
        <v>Еще фото</v>
      </c>
      <c r="F838" s="14"/>
      <c r="G838" s="24" t="s">
        <v>434</v>
      </c>
      <c r="H838" s="24" t="s">
        <v>27</v>
      </c>
      <c r="I838" s="24" t="s">
        <v>435</v>
      </c>
      <c r="J838" s="15" t="s">
        <v>28</v>
      </c>
      <c r="K838" s="16" t="s">
        <v>29</v>
      </c>
      <c r="L838" s="56"/>
      <c r="M838" s="15"/>
      <c r="N838" s="15" t="s">
        <v>281</v>
      </c>
      <c r="O838" s="15"/>
      <c r="P838" s="16" t="s">
        <v>50</v>
      </c>
      <c r="Q838" s="17">
        <v>3999</v>
      </c>
      <c r="R838" s="18">
        <v>47</v>
      </c>
      <c r="S838" s="19">
        <v>2437.3904999999995</v>
      </c>
      <c r="T838" s="20" t="s">
        <v>283</v>
      </c>
      <c r="U838" s="21" t="s">
        <v>288</v>
      </c>
      <c r="V838" s="22">
        <v>52</v>
      </c>
      <c r="W838" s="22">
        <v>1</v>
      </c>
      <c r="X838" s="23"/>
    </row>
    <row r="839" spans="1:24" s="1" customFormat="1" ht="26" customHeight="1" x14ac:dyDescent="0.3">
      <c r="A839" s="11" t="s">
        <v>570</v>
      </c>
      <c r="B839" s="11" t="s">
        <v>1150</v>
      </c>
      <c r="C839" s="12" t="s">
        <v>1151</v>
      </c>
      <c r="D839" s="57"/>
      <c r="E839" s="39" t="str">
        <f>HYPERLINK("https://www.google.ru/search?q=112376465&amp;newwindow=1&amp;tbm=isch","Еще фото")</f>
        <v>Еще фото</v>
      </c>
      <c r="F839" s="14"/>
      <c r="G839" s="11" t="s">
        <v>483</v>
      </c>
      <c r="H839" s="11" t="s">
        <v>27</v>
      </c>
      <c r="I839" s="15" t="s">
        <v>435</v>
      </c>
      <c r="J839" s="15" t="s">
        <v>28</v>
      </c>
      <c r="K839" s="16" t="s">
        <v>29</v>
      </c>
      <c r="L839" s="55" t="s">
        <v>1152</v>
      </c>
      <c r="M839" s="15"/>
      <c r="N839" s="15" t="s">
        <v>281</v>
      </c>
      <c r="O839" s="15"/>
      <c r="P839" s="16" t="s">
        <v>50</v>
      </c>
      <c r="Q839" s="17">
        <v>5699</v>
      </c>
      <c r="R839" s="18">
        <v>47</v>
      </c>
      <c r="S839" s="19">
        <v>3473.5404999999996</v>
      </c>
      <c r="T839" s="20" t="s">
        <v>283</v>
      </c>
      <c r="U839" s="21" t="s">
        <v>285</v>
      </c>
      <c r="V839" s="22">
        <v>46</v>
      </c>
      <c r="W839" s="22">
        <v>2</v>
      </c>
      <c r="X839" s="23"/>
    </row>
    <row r="840" spans="1:24" s="1" customFormat="1" ht="26" customHeight="1" x14ac:dyDescent="0.3">
      <c r="A840" s="24" t="s">
        <v>570</v>
      </c>
      <c r="B840" s="24" t="s">
        <v>1150</v>
      </c>
      <c r="C840" s="12" t="s">
        <v>1151</v>
      </c>
      <c r="D840" s="58"/>
      <c r="E840" s="39" t="str">
        <f>HYPERLINK("https://www.google.ru/search?q=112376465&amp;newwindow=1&amp;tbm=isch","Еще фото")</f>
        <v>Еще фото</v>
      </c>
      <c r="F840" s="14"/>
      <c r="G840" s="24" t="s">
        <v>483</v>
      </c>
      <c r="H840" s="24" t="s">
        <v>27</v>
      </c>
      <c r="I840" s="24" t="s">
        <v>435</v>
      </c>
      <c r="J840" s="15" t="s">
        <v>28</v>
      </c>
      <c r="K840" s="16" t="s">
        <v>29</v>
      </c>
      <c r="L840" s="60"/>
      <c r="M840" s="15"/>
      <c r="N840" s="15" t="s">
        <v>281</v>
      </c>
      <c r="O840" s="15"/>
      <c r="P840" s="16" t="s">
        <v>50</v>
      </c>
      <c r="Q840" s="17">
        <v>5699</v>
      </c>
      <c r="R840" s="18">
        <v>47</v>
      </c>
      <c r="S840" s="19">
        <v>3473.5404999999996</v>
      </c>
      <c r="T840" s="20" t="s">
        <v>283</v>
      </c>
      <c r="U840" s="21" t="s">
        <v>286</v>
      </c>
      <c r="V840" s="22">
        <v>48</v>
      </c>
      <c r="W840" s="22">
        <v>4</v>
      </c>
      <c r="X840" s="23"/>
    </row>
    <row r="841" spans="1:24" s="1" customFormat="1" ht="26" customHeight="1" x14ac:dyDescent="0.3">
      <c r="A841" s="24" t="s">
        <v>570</v>
      </c>
      <c r="B841" s="24" t="s">
        <v>1150</v>
      </c>
      <c r="C841" s="12" t="s">
        <v>1151</v>
      </c>
      <c r="D841" s="58"/>
      <c r="E841" s="39" t="str">
        <f>HYPERLINK("https://www.google.ru/search?q=112376465&amp;newwindow=1&amp;tbm=isch","Еще фото")</f>
        <v>Еще фото</v>
      </c>
      <c r="F841" s="14"/>
      <c r="G841" s="24" t="s">
        <v>483</v>
      </c>
      <c r="H841" s="24" t="s">
        <v>27</v>
      </c>
      <c r="I841" s="24" t="s">
        <v>435</v>
      </c>
      <c r="J841" s="15" t="s">
        <v>28</v>
      </c>
      <c r="K841" s="16" t="s">
        <v>29</v>
      </c>
      <c r="L841" s="60"/>
      <c r="M841" s="15"/>
      <c r="N841" s="15" t="s">
        <v>281</v>
      </c>
      <c r="O841" s="15"/>
      <c r="P841" s="16" t="s">
        <v>50</v>
      </c>
      <c r="Q841" s="17">
        <v>5699</v>
      </c>
      <c r="R841" s="18">
        <v>47</v>
      </c>
      <c r="S841" s="19">
        <v>3473.5404999999996</v>
      </c>
      <c r="T841" s="20" t="s">
        <v>283</v>
      </c>
      <c r="U841" s="21" t="s">
        <v>287</v>
      </c>
      <c r="V841" s="22">
        <v>50</v>
      </c>
      <c r="W841" s="22">
        <v>4</v>
      </c>
      <c r="X841" s="23"/>
    </row>
    <row r="842" spans="1:24" s="1" customFormat="1" ht="26" customHeight="1" x14ac:dyDescent="0.3">
      <c r="A842" s="24" t="s">
        <v>570</v>
      </c>
      <c r="B842" s="24" t="s">
        <v>1150</v>
      </c>
      <c r="C842" s="12" t="s">
        <v>1151</v>
      </c>
      <c r="D842" s="59"/>
      <c r="E842" s="39" t="str">
        <f>HYPERLINK("https://www.google.ru/search?q=112376465&amp;newwindow=1&amp;tbm=isch","Еще фото")</f>
        <v>Еще фото</v>
      </c>
      <c r="F842" s="14"/>
      <c r="G842" s="24" t="s">
        <v>483</v>
      </c>
      <c r="H842" s="24" t="s">
        <v>27</v>
      </c>
      <c r="I842" s="24" t="s">
        <v>435</v>
      </c>
      <c r="J842" s="15" t="s">
        <v>28</v>
      </c>
      <c r="K842" s="16" t="s">
        <v>29</v>
      </c>
      <c r="L842" s="56"/>
      <c r="M842" s="15"/>
      <c r="N842" s="15" t="s">
        <v>281</v>
      </c>
      <c r="O842" s="15"/>
      <c r="P842" s="16" t="s">
        <v>50</v>
      </c>
      <c r="Q842" s="17">
        <v>5699</v>
      </c>
      <c r="R842" s="18">
        <v>47</v>
      </c>
      <c r="S842" s="19">
        <v>3473.5404999999996</v>
      </c>
      <c r="T842" s="20" t="s">
        <v>283</v>
      </c>
      <c r="U842" s="21" t="s">
        <v>352</v>
      </c>
      <c r="V842" s="22">
        <v>54</v>
      </c>
      <c r="W842" s="22">
        <v>3</v>
      </c>
      <c r="X842" s="23"/>
    </row>
    <row r="843" spans="1:24" s="1" customFormat="1" ht="35" customHeight="1" x14ac:dyDescent="0.3">
      <c r="A843" s="11" t="s">
        <v>570</v>
      </c>
      <c r="B843" s="11" t="s">
        <v>1153</v>
      </c>
      <c r="C843" s="12" t="s">
        <v>1154</v>
      </c>
      <c r="D843" s="57"/>
      <c r="E843" s="39" t="str">
        <f>HYPERLINK("https://www.google.ru/search?q=112376466&amp;newwindow=1&amp;tbm=isch","Еще фото")</f>
        <v>Еще фото</v>
      </c>
      <c r="F843" s="14"/>
      <c r="G843" s="11" t="s">
        <v>434</v>
      </c>
      <c r="H843" s="11" t="s">
        <v>27</v>
      </c>
      <c r="I843" s="15" t="s">
        <v>435</v>
      </c>
      <c r="J843" s="15" t="s">
        <v>28</v>
      </c>
      <c r="K843" s="16" t="s">
        <v>29</v>
      </c>
      <c r="L843" s="55"/>
      <c r="M843" s="15"/>
      <c r="N843" s="15" t="s">
        <v>281</v>
      </c>
      <c r="O843" s="15"/>
      <c r="P843" s="16" t="s">
        <v>50</v>
      </c>
      <c r="Q843" s="17">
        <v>2899</v>
      </c>
      <c r="R843" s="18">
        <v>47</v>
      </c>
      <c r="S843" s="19">
        <v>1766.9404999999999</v>
      </c>
      <c r="T843" s="20" t="s">
        <v>283</v>
      </c>
      <c r="U843" s="21" t="s">
        <v>286</v>
      </c>
      <c r="V843" s="22">
        <v>48</v>
      </c>
      <c r="W843" s="22">
        <v>1</v>
      </c>
      <c r="X843" s="23"/>
    </row>
    <row r="844" spans="1:24" s="1" customFormat="1" ht="35" customHeight="1" x14ac:dyDescent="0.3">
      <c r="A844" s="24" t="s">
        <v>570</v>
      </c>
      <c r="B844" s="24" t="s">
        <v>1153</v>
      </c>
      <c r="C844" s="12" t="s">
        <v>1154</v>
      </c>
      <c r="D844" s="58"/>
      <c r="E844" s="39" t="str">
        <f>HYPERLINK("https://www.google.ru/search?q=112376466&amp;newwindow=1&amp;tbm=isch","Еще фото")</f>
        <v>Еще фото</v>
      </c>
      <c r="F844" s="14"/>
      <c r="G844" s="24" t="s">
        <v>434</v>
      </c>
      <c r="H844" s="24" t="s">
        <v>27</v>
      </c>
      <c r="I844" s="24" t="s">
        <v>435</v>
      </c>
      <c r="J844" s="15" t="s">
        <v>28</v>
      </c>
      <c r="K844" s="16" t="s">
        <v>29</v>
      </c>
      <c r="L844" s="60"/>
      <c r="M844" s="15"/>
      <c r="N844" s="15" t="s">
        <v>281</v>
      </c>
      <c r="O844" s="15"/>
      <c r="P844" s="16" t="s">
        <v>50</v>
      </c>
      <c r="Q844" s="17">
        <v>2899</v>
      </c>
      <c r="R844" s="18">
        <v>47</v>
      </c>
      <c r="S844" s="19">
        <v>1766.9404999999999</v>
      </c>
      <c r="T844" s="20" t="s">
        <v>283</v>
      </c>
      <c r="U844" s="21" t="s">
        <v>288</v>
      </c>
      <c r="V844" s="22">
        <v>52</v>
      </c>
      <c r="W844" s="22">
        <v>1</v>
      </c>
      <c r="X844" s="23"/>
    </row>
    <row r="845" spans="1:24" s="1" customFormat="1" ht="37.049999999999997" customHeight="1" x14ac:dyDescent="0.3">
      <c r="A845" s="24" t="s">
        <v>570</v>
      </c>
      <c r="B845" s="24" t="s">
        <v>1153</v>
      </c>
      <c r="C845" s="12" t="s">
        <v>1154</v>
      </c>
      <c r="D845" s="59"/>
      <c r="E845" s="39" t="str">
        <f>HYPERLINK("https://www.google.ru/search?q=112376466&amp;newwindow=1&amp;tbm=isch","Еще фото")</f>
        <v>Еще фото</v>
      </c>
      <c r="F845" s="14"/>
      <c r="G845" s="24" t="s">
        <v>434</v>
      </c>
      <c r="H845" s="24" t="s">
        <v>27</v>
      </c>
      <c r="I845" s="24" t="s">
        <v>435</v>
      </c>
      <c r="J845" s="15" t="s">
        <v>28</v>
      </c>
      <c r="K845" s="16" t="s">
        <v>29</v>
      </c>
      <c r="L845" s="56"/>
      <c r="M845" s="15"/>
      <c r="N845" s="15" t="s">
        <v>281</v>
      </c>
      <c r="O845" s="15"/>
      <c r="P845" s="16" t="s">
        <v>50</v>
      </c>
      <c r="Q845" s="17">
        <v>2899</v>
      </c>
      <c r="R845" s="18">
        <v>47</v>
      </c>
      <c r="S845" s="19">
        <v>1766.9404999999999</v>
      </c>
      <c r="T845" s="20" t="s">
        <v>283</v>
      </c>
      <c r="U845" s="21" t="s">
        <v>352</v>
      </c>
      <c r="V845" s="22">
        <v>54</v>
      </c>
      <c r="W845" s="22">
        <v>1</v>
      </c>
      <c r="X845" s="23"/>
    </row>
    <row r="846" spans="1:24" s="1" customFormat="1" ht="26" customHeight="1" x14ac:dyDescent="0.3">
      <c r="A846" s="11" t="s">
        <v>570</v>
      </c>
      <c r="B846" s="11" t="s">
        <v>1155</v>
      </c>
      <c r="C846" s="12" t="s">
        <v>1156</v>
      </c>
      <c r="D846" s="57"/>
      <c r="E846" s="39" t="str">
        <f>HYPERLINK("https://www.google.ru/search?q=112376467&amp;newwindow=1&amp;tbm=isch","Еще фото")</f>
        <v>Еще фото</v>
      </c>
      <c r="F846" s="14"/>
      <c r="G846" s="11" t="s">
        <v>434</v>
      </c>
      <c r="H846" s="11" t="s">
        <v>27</v>
      </c>
      <c r="I846" s="15" t="s">
        <v>435</v>
      </c>
      <c r="J846" s="15" t="s">
        <v>28</v>
      </c>
      <c r="K846" s="16" t="s">
        <v>29</v>
      </c>
      <c r="L846" s="55" t="s">
        <v>1098</v>
      </c>
      <c r="M846" s="15"/>
      <c r="N846" s="15" t="s">
        <v>281</v>
      </c>
      <c r="O846" s="15"/>
      <c r="P846" s="16" t="s">
        <v>50</v>
      </c>
      <c r="Q846" s="17">
        <v>3399</v>
      </c>
      <c r="R846" s="18">
        <v>47</v>
      </c>
      <c r="S846" s="19">
        <v>2071.6904999999997</v>
      </c>
      <c r="T846" s="20" t="s">
        <v>283</v>
      </c>
      <c r="U846" s="21" t="s">
        <v>285</v>
      </c>
      <c r="V846" s="22">
        <v>46</v>
      </c>
      <c r="W846" s="22">
        <v>4</v>
      </c>
      <c r="X846" s="23"/>
    </row>
    <row r="847" spans="1:24" s="1" customFormat="1" ht="26" customHeight="1" x14ac:dyDescent="0.3">
      <c r="A847" s="24" t="s">
        <v>570</v>
      </c>
      <c r="B847" s="24" t="s">
        <v>1155</v>
      </c>
      <c r="C847" s="12" t="s">
        <v>1156</v>
      </c>
      <c r="D847" s="58"/>
      <c r="E847" s="39" t="str">
        <f>HYPERLINK("https://www.google.ru/search?q=112376467&amp;newwindow=1&amp;tbm=isch","Еще фото")</f>
        <v>Еще фото</v>
      </c>
      <c r="F847" s="14"/>
      <c r="G847" s="24" t="s">
        <v>434</v>
      </c>
      <c r="H847" s="24" t="s">
        <v>27</v>
      </c>
      <c r="I847" s="24" t="s">
        <v>435</v>
      </c>
      <c r="J847" s="15" t="s">
        <v>28</v>
      </c>
      <c r="K847" s="16" t="s">
        <v>29</v>
      </c>
      <c r="L847" s="60"/>
      <c r="M847" s="15"/>
      <c r="N847" s="15" t="s">
        <v>281</v>
      </c>
      <c r="O847" s="15"/>
      <c r="P847" s="16" t="s">
        <v>50</v>
      </c>
      <c r="Q847" s="17">
        <v>3399</v>
      </c>
      <c r="R847" s="18">
        <v>47</v>
      </c>
      <c r="S847" s="19">
        <v>2071.6904999999997</v>
      </c>
      <c r="T847" s="20" t="s">
        <v>283</v>
      </c>
      <c r="U847" s="21" t="s">
        <v>286</v>
      </c>
      <c r="V847" s="22">
        <v>48</v>
      </c>
      <c r="W847" s="22">
        <v>1</v>
      </c>
      <c r="X847" s="23"/>
    </row>
    <row r="848" spans="1:24" s="1" customFormat="1" ht="26" customHeight="1" x14ac:dyDescent="0.3">
      <c r="A848" s="24" t="s">
        <v>570</v>
      </c>
      <c r="B848" s="24" t="s">
        <v>1155</v>
      </c>
      <c r="C848" s="12" t="s">
        <v>1156</v>
      </c>
      <c r="D848" s="58"/>
      <c r="E848" s="39" t="str">
        <f>HYPERLINK("https://www.google.ru/search?q=112376467&amp;newwindow=1&amp;tbm=isch","Еще фото")</f>
        <v>Еще фото</v>
      </c>
      <c r="F848" s="14"/>
      <c r="G848" s="24" t="s">
        <v>434</v>
      </c>
      <c r="H848" s="24" t="s">
        <v>27</v>
      </c>
      <c r="I848" s="24" t="s">
        <v>435</v>
      </c>
      <c r="J848" s="15" t="s">
        <v>28</v>
      </c>
      <c r="K848" s="16" t="s">
        <v>29</v>
      </c>
      <c r="L848" s="60"/>
      <c r="M848" s="15"/>
      <c r="N848" s="15" t="s">
        <v>281</v>
      </c>
      <c r="O848" s="15"/>
      <c r="P848" s="16" t="s">
        <v>50</v>
      </c>
      <c r="Q848" s="17">
        <v>3399</v>
      </c>
      <c r="R848" s="18">
        <v>47</v>
      </c>
      <c r="S848" s="19">
        <v>2071.6904999999997</v>
      </c>
      <c r="T848" s="20" t="s">
        <v>283</v>
      </c>
      <c r="U848" s="21" t="s">
        <v>287</v>
      </c>
      <c r="V848" s="22">
        <v>50</v>
      </c>
      <c r="W848" s="22">
        <v>1</v>
      </c>
      <c r="X848" s="23"/>
    </row>
    <row r="849" spans="1:24" s="1" customFormat="1" ht="26" customHeight="1" x14ac:dyDescent="0.3">
      <c r="A849" s="24" t="s">
        <v>570</v>
      </c>
      <c r="B849" s="24" t="s">
        <v>1155</v>
      </c>
      <c r="C849" s="12" t="s">
        <v>1156</v>
      </c>
      <c r="D849" s="59"/>
      <c r="E849" s="39" t="str">
        <f>HYPERLINK("https://www.google.ru/search?q=112376467&amp;newwindow=1&amp;tbm=isch","Еще фото")</f>
        <v>Еще фото</v>
      </c>
      <c r="F849" s="14"/>
      <c r="G849" s="24" t="s">
        <v>434</v>
      </c>
      <c r="H849" s="24" t="s">
        <v>27</v>
      </c>
      <c r="I849" s="24" t="s">
        <v>435</v>
      </c>
      <c r="J849" s="15" t="s">
        <v>28</v>
      </c>
      <c r="K849" s="16" t="s">
        <v>29</v>
      </c>
      <c r="L849" s="56"/>
      <c r="M849" s="15"/>
      <c r="N849" s="15" t="s">
        <v>281</v>
      </c>
      <c r="O849" s="15"/>
      <c r="P849" s="16" t="s">
        <v>50</v>
      </c>
      <c r="Q849" s="17">
        <v>3399</v>
      </c>
      <c r="R849" s="18">
        <v>47</v>
      </c>
      <c r="S849" s="19">
        <v>2071.6904999999997</v>
      </c>
      <c r="T849" s="20" t="s">
        <v>283</v>
      </c>
      <c r="U849" s="21" t="s">
        <v>352</v>
      </c>
      <c r="V849" s="22">
        <v>54</v>
      </c>
      <c r="W849" s="22">
        <v>1</v>
      </c>
      <c r="X849" s="23"/>
    </row>
    <row r="850" spans="1:24" s="1" customFormat="1" ht="21" customHeight="1" x14ac:dyDescent="0.3">
      <c r="A850" s="11" t="s">
        <v>570</v>
      </c>
      <c r="B850" s="11" t="s">
        <v>1157</v>
      </c>
      <c r="C850" s="26" t="s">
        <v>1158</v>
      </c>
      <c r="D850" s="57"/>
      <c r="E850" s="39" t="str">
        <f>HYPERLINK("https://www.google.ru/search?q=112376468&amp;newwindow=1&amp;tbm=isch","Еще фото")</f>
        <v>Еще фото</v>
      </c>
      <c r="F850" s="14"/>
      <c r="G850" s="11" t="s">
        <v>483</v>
      </c>
      <c r="H850" s="11" t="s">
        <v>27</v>
      </c>
      <c r="I850" s="15" t="s">
        <v>435</v>
      </c>
      <c r="J850" s="15" t="s">
        <v>28</v>
      </c>
      <c r="K850" s="16" t="s">
        <v>29</v>
      </c>
      <c r="L850" s="55"/>
      <c r="M850" s="15"/>
      <c r="N850" s="15" t="s">
        <v>89</v>
      </c>
      <c r="O850" s="15"/>
      <c r="P850" s="16" t="s">
        <v>50</v>
      </c>
      <c r="Q850" s="17">
        <v>5699</v>
      </c>
      <c r="R850" s="18">
        <v>47</v>
      </c>
      <c r="S850" s="19">
        <v>3473.5404999999996</v>
      </c>
      <c r="T850" s="20" t="s">
        <v>283</v>
      </c>
      <c r="U850" s="21" t="s">
        <v>285</v>
      </c>
      <c r="V850" s="22">
        <v>46</v>
      </c>
      <c r="W850" s="22">
        <v>1</v>
      </c>
      <c r="X850" s="23"/>
    </row>
    <row r="851" spans="1:24" s="1" customFormat="1" ht="21" customHeight="1" x14ac:dyDescent="0.3">
      <c r="A851" s="24" t="s">
        <v>570</v>
      </c>
      <c r="B851" s="24" t="s">
        <v>1157</v>
      </c>
      <c r="C851" s="27" t="s">
        <v>1158</v>
      </c>
      <c r="D851" s="58"/>
      <c r="E851" s="39" t="str">
        <f>HYPERLINK("https://www.google.ru/search?q=112376468&amp;newwindow=1&amp;tbm=isch","Еще фото")</f>
        <v>Еще фото</v>
      </c>
      <c r="F851" s="14"/>
      <c r="G851" s="24" t="s">
        <v>483</v>
      </c>
      <c r="H851" s="24" t="s">
        <v>27</v>
      </c>
      <c r="I851" s="24" t="s">
        <v>435</v>
      </c>
      <c r="J851" s="15" t="s">
        <v>28</v>
      </c>
      <c r="K851" s="16" t="s">
        <v>29</v>
      </c>
      <c r="L851" s="60"/>
      <c r="M851" s="15"/>
      <c r="N851" s="15" t="s">
        <v>89</v>
      </c>
      <c r="O851" s="15"/>
      <c r="P851" s="16" t="s">
        <v>50</v>
      </c>
      <c r="Q851" s="17">
        <v>5699</v>
      </c>
      <c r="R851" s="18">
        <v>47</v>
      </c>
      <c r="S851" s="19">
        <v>3473.5404999999996</v>
      </c>
      <c r="T851" s="20" t="s">
        <v>283</v>
      </c>
      <c r="U851" s="21" t="s">
        <v>286</v>
      </c>
      <c r="V851" s="22">
        <v>48</v>
      </c>
      <c r="W851" s="22">
        <v>1</v>
      </c>
      <c r="X851" s="23"/>
    </row>
    <row r="852" spans="1:24" s="1" customFormat="1" ht="21" customHeight="1" x14ac:dyDescent="0.3">
      <c r="A852" s="24" t="s">
        <v>570</v>
      </c>
      <c r="B852" s="24" t="s">
        <v>1157</v>
      </c>
      <c r="C852" s="27" t="s">
        <v>1158</v>
      </c>
      <c r="D852" s="58"/>
      <c r="E852" s="39" t="str">
        <f>HYPERLINK("https://www.google.ru/search?q=112376468&amp;newwindow=1&amp;tbm=isch","Еще фото")</f>
        <v>Еще фото</v>
      </c>
      <c r="F852" s="14"/>
      <c r="G852" s="24" t="s">
        <v>483</v>
      </c>
      <c r="H852" s="24" t="s">
        <v>27</v>
      </c>
      <c r="I852" s="24" t="s">
        <v>435</v>
      </c>
      <c r="J852" s="15" t="s">
        <v>28</v>
      </c>
      <c r="K852" s="16" t="s">
        <v>29</v>
      </c>
      <c r="L852" s="60"/>
      <c r="M852" s="15"/>
      <c r="N852" s="15" t="s">
        <v>89</v>
      </c>
      <c r="O852" s="15"/>
      <c r="P852" s="16" t="s">
        <v>50</v>
      </c>
      <c r="Q852" s="17">
        <v>5699</v>
      </c>
      <c r="R852" s="18">
        <v>47</v>
      </c>
      <c r="S852" s="19">
        <v>3473.5404999999996</v>
      </c>
      <c r="T852" s="20" t="s">
        <v>283</v>
      </c>
      <c r="U852" s="21" t="s">
        <v>287</v>
      </c>
      <c r="V852" s="22">
        <v>50</v>
      </c>
      <c r="W852" s="22">
        <v>1</v>
      </c>
      <c r="X852" s="23"/>
    </row>
    <row r="853" spans="1:24" s="1" customFormat="1" ht="21" customHeight="1" x14ac:dyDescent="0.3">
      <c r="A853" s="24" t="s">
        <v>570</v>
      </c>
      <c r="B853" s="24" t="s">
        <v>1157</v>
      </c>
      <c r="C853" s="27" t="s">
        <v>1158</v>
      </c>
      <c r="D853" s="58"/>
      <c r="E853" s="39" t="str">
        <f>HYPERLINK("https://www.google.ru/search?q=112376468&amp;newwindow=1&amp;tbm=isch","Еще фото")</f>
        <v>Еще фото</v>
      </c>
      <c r="F853" s="14"/>
      <c r="G853" s="24" t="s">
        <v>483</v>
      </c>
      <c r="H853" s="24" t="s">
        <v>27</v>
      </c>
      <c r="I853" s="24" t="s">
        <v>435</v>
      </c>
      <c r="J853" s="15" t="s">
        <v>28</v>
      </c>
      <c r="K853" s="16" t="s">
        <v>29</v>
      </c>
      <c r="L853" s="60"/>
      <c r="M853" s="15"/>
      <c r="N853" s="15" t="s">
        <v>89</v>
      </c>
      <c r="O853" s="15"/>
      <c r="P853" s="16" t="s">
        <v>50</v>
      </c>
      <c r="Q853" s="17">
        <v>5699</v>
      </c>
      <c r="R853" s="18">
        <v>47</v>
      </c>
      <c r="S853" s="19">
        <v>3473.5404999999996</v>
      </c>
      <c r="T853" s="20" t="s">
        <v>283</v>
      </c>
      <c r="U853" s="21" t="s">
        <v>288</v>
      </c>
      <c r="V853" s="22">
        <v>52</v>
      </c>
      <c r="W853" s="22">
        <v>1</v>
      </c>
      <c r="X853" s="23"/>
    </row>
    <row r="854" spans="1:24" s="1" customFormat="1" ht="32" customHeight="1" x14ac:dyDescent="0.3">
      <c r="A854" s="24" t="s">
        <v>570</v>
      </c>
      <c r="B854" s="24" t="s">
        <v>1157</v>
      </c>
      <c r="C854" s="27" t="s">
        <v>1158</v>
      </c>
      <c r="D854" s="59"/>
      <c r="E854" s="39" t="str">
        <f>HYPERLINK("https://www.google.ru/search?q=112376468&amp;newwindow=1&amp;tbm=isch","Еще фото")</f>
        <v>Еще фото</v>
      </c>
      <c r="F854" s="14"/>
      <c r="G854" s="24" t="s">
        <v>483</v>
      </c>
      <c r="H854" s="24" t="s">
        <v>27</v>
      </c>
      <c r="I854" s="24" t="s">
        <v>435</v>
      </c>
      <c r="J854" s="15" t="s">
        <v>28</v>
      </c>
      <c r="K854" s="16" t="s">
        <v>29</v>
      </c>
      <c r="L854" s="56"/>
      <c r="M854" s="15"/>
      <c r="N854" s="15" t="s">
        <v>89</v>
      </c>
      <c r="O854" s="15"/>
      <c r="P854" s="16" t="s">
        <v>50</v>
      </c>
      <c r="Q854" s="17">
        <v>5699</v>
      </c>
      <c r="R854" s="18">
        <v>47</v>
      </c>
      <c r="S854" s="19">
        <v>3473.5404999999996</v>
      </c>
      <c r="T854" s="20" t="s">
        <v>283</v>
      </c>
      <c r="U854" s="21" t="s">
        <v>352</v>
      </c>
      <c r="V854" s="22">
        <v>54</v>
      </c>
      <c r="W854" s="22">
        <v>1</v>
      </c>
      <c r="X854" s="23"/>
    </row>
    <row r="855" spans="1:24" s="1" customFormat="1" ht="21" customHeight="1" x14ac:dyDescent="0.3">
      <c r="A855" s="11" t="s">
        <v>570</v>
      </c>
      <c r="B855" s="11" t="s">
        <v>1159</v>
      </c>
      <c r="C855" s="26" t="s">
        <v>1160</v>
      </c>
      <c r="D855" s="57"/>
      <c r="E855" s="39" t="str">
        <f>HYPERLINK("https://www.google.ru/search?q=112376474&amp;newwindow=1&amp;tbm=isch","Еще фото")</f>
        <v>Еще фото</v>
      </c>
      <c r="F855" s="14"/>
      <c r="G855" s="11" t="s">
        <v>434</v>
      </c>
      <c r="H855" s="11" t="s">
        <v>27</v>
      </c>
      <c r="I855" s="15" t="s">
        <v>435</v>
      </c>
      <c r="J855" s="15" t="s">
        <v>28</v>
      </c>
      <c r="K855" s="16" t="s">
        <v>29</v>
      </c>
      <c r="L855" s="55" t="s">
        <v>1161</v>
      </c>
      <c r="M855" s="15"/>
      <c r="N855" s="15" t="s">
        <v>112</v>
      </c>
      <c r="O855" s="15"/>
      <c r="P855" s="16" t="s">
        <v>50</v>
      </c>
      <c r="Q855" s="17">
        <v>3999</v>
      </c>
      <c r="R855" s="18">
        <v>47</v>
      </c>
      <c r="S855" s="19">
        <v>2437.3904999999995</v>
      </c>
      <c r="T855" s="20" t="s">
        <v>283</v>
      </c>
      <c r="U855" s="21" t="s">
        <v>285</v>
      </c>
      <c r="V855" s="22">
        <v>46</v>
      </c>
      <c r="W855" s="22">
        <v>5</v>
      </c>
      <c r="X855" s="23"/>
    </row>
    <row r="856" spans="1:24" s="1" customFormat="1" ht="21" customHeight="1" x14ac:dyDescent="0.3">
      <c r="A856" s="24" t="s">
        <v>570</v>
      </c>
      <c r="B856" s="24" t="s">
        <v>1159</v>
      </c>
      <c r="C856" s="27" t="s">
        <v>1160</v>
      </c>
      <c r="D856" s="58"/>
      <c r="E856" s="39" t="str">
        <f>HYPERLINK("https://www.google.ru/search?q=112376474&amp;newwindow=1&amp;tbm=isch","Еще фото")</f>
        <v>Еще фото</v>
      </c>
      <c r="F856" s="14"/>
      <c r="G856" s="24" t="s">
        <v>434</v>
      </c>
      <c r="H856" s="24" t="s">
        <v>27</v>
      </c>
      <c r="I856" s="24" t="s">
        <v>435</v>
      </c>
      <c r="J856" s="15" t="s">
        <v>28</v>
      </c>
      <c r="K856" s="16" t="s">
        <v>29</v>
      </c>
      <c r="L856" s="60"/>
      <c r="M856" s="15"/>
      <c r="N856" s="15" t="s">
        <v>112</v>
      </c>
      <c r="O856" s="15"/>
      <c r="P856" s="16" t="s">
        <v>50</v>
      </c>
      <c r="Q856" s="17">
        <v>3999</v>
      </c>
      <c r="R856" s="18">
        <v>47</v>
      </c>
      <c r="S856" s="19">
        <v>2437.3904999999995</v>
      </c>
      <c r="T856" s="20" t="s">
        <v>283</v>
      </c>
      <c r="U856" s="21" t="s">
        <v>286</v>
      </c>
      <c r="V856" s="22">
        <v>48</v>
      </c>
      <c r="W856" s="22">
        <v>9</v>
      </c>
      <c r="X856" s="23"/>
    </row>
    <row r="857" spans="1:24" s="1" customFormat="1" ht="21" customHeight="1" x14ac:dyDescent="0.3">
      <c r="A857" s="24" t="s">
        <v>570</v>
      </c>
      <c r="B857" s="24" t="s">
        <v>1159</v>
      </c>
      <c r="C857" s="27" t="s">
        <v>1160</v>
      </c>
      <c r="D857" s="58"/>
      <c r="E857" s="39" t="str">
        <f>HYPERLINK("https://www.google.ru/search?q=112376474&amp;newwindow=1&amp;tbm=isch","Еще фото")</f>
        <v>Еще фото</v>
      </c>
      <c r="F857" s="14"/>
      <c r="G857" s="24" t="s">
        <v>434</v>
      </c>
      <c r="H857" s="24" t="s">
        <v>27</v>
      </c>
      <c r="I857" s="24" t="s">
        <v>435</v>
      </c>
      <c r="J857" s="15" t="s">
        <v>28</v>
      </c>
      <c r="K857" s="16" t="s">
        <v>29</v>
      </c>
      <c r="L857" s="60"/>
      <c r="M857" s="15"/>
      <c r="N857" s="15" t="s">
        <v>112</v>
      </c>
      <c r="O857" s="15"/>
      <c r="P857" s="16" t="s">
        <v>50</v>
      </c>
      <c r="Q857" s="17">
        <v>3999</v>
      </c>
      <c r="R857" s="18">
        <v>47</v>
      </c>
      <c r="S857" s="19">
        <v>2437.3904999999995</v>
      </c>
      <c r="T857" s="20" t="s">
        <v>283</v>
      </c>
      <c r="U857" s="21" t="s">
        <v>287</v>
      </c>
      <c r="V857" s="22">
        <v>50</v>
      </c>
      <c r="W857" s="22">
        <v>9</v>
      </c>
      <c r="X857" s="23"/>
    </row>
    <row r="858" spans="1:24" s="1" customFormat="1" ht="21" customHeight="1" x14ac:dyDescent="0.3">
      <c r="A858" s="24" t="s">
        <v>570</v>
      </c>
      <c r="B858" s="24" t="s">
        <v>1159</v>
      </c>
      <c r="C858" s="27" t="s">
        <v>1160</v>
      </c>
      <c r="D858" s="58"/>
      <c r="E858" s="39" t="str">
        <f>HYPERLINK("https://www.google.ru/search?q=112376474&amp;newwindow=1&amp;tbm=isch","Еще фото")</f>
        <v>Еще фото</v>
      </c>
      <c r="F858" s="14"/>
      <c r="G858" s="24" t="s">
        <v>434</v>
      </c>
      <c r="H858" s="24" t="s">
        <v>27</v>
      </c>
      <c r="I858" s="24" t="s">
        <v>435</v>
      </c>
      <c r="J858" s="15" t="s">
        <v>28</v>
      </c>
      <c r="K858" s="16" t="s">
        <v>29</v>
      </c>
      <c r="L858" s="60"/>
      <c r="M858" s="15"/>
      <c r="N858" s="15" t="s">
        <v>112</v>
      </c>
      <c r="O858" s="15"/>
      <c r="P858" s="16" t="s">
        <v>50</v>
      </c>
      <c r="Q858" s="17">
        <v>3999</v>
      </c>
      <c r="R858" s="18">
        <v>47</v>
      </c>
      <c r="S858" s="19">
        <v>2437.3904999999995</v>
      </c>
      <c r="T858" s="20" t="s">
        <v>283</v>
      </c>
      <c r="U858" s="21" t="s">
        <v>288</v>
      </c>
      <c r="V858" s="22">
        <v>52</v>
      </c>
      <c r="W858" s="22">
        <v>6</v>
      </c>
      <c r="X858" s="23"/>
    </row>
    <row r="859" spans="1:24" s="1" customFormat="1" ht="32" customHeight="1" x14ac:dyDescent="0.3">
      <c r="A859" s="24" t="s">
        <v>570</v>
      </c>
      <c r="B859" s="24" t="s">
        <v>1159</v>
      </c>
      <c r="C859" s="27" t="s">
        <v>1160</v>
      </c>
      <c r="D859" s="59"/>
      <c r="E859" s="39" t="str">
        <f>HYPERLINK("https://www.google.ru/search?q=112376474&amp;newwindow=1&amp;tbm=isch","Еще фото")</f>
        <v>Еще фото</v>
      </c>
      <c r="F859" s="14"/>
      <c r="G859" s="24" t="s">
        <v>434</v>
      </c>
      <c r="H859" s="24" t="s">
        <v>27</v>
      </c>
      <c r="I859" s="24" t="s">
        <v>435</v>
      </c>
      <c r="J859" s="15" t="s">
        <v>28</v>
      </c>
      <c r="K859" s="16" t="s">
        <v>29</v>
      </c>
      <c r="L859" s="56"/>
      <c r="M859" s="15"/>
      <c r="N859" s="15" t="s">
        <v>112</v>
      </c>
      <c r="O859" s="15"/>
      <c r="P859" s="16" t="s">
        <v>50</v>
      </c>
      <c r="Q859" s="17">
        <v>3999</v>
      </c>
      <c r="R859" s="18">
        <v>47</v>
      </c>
      <c r="S859" s="19">
        <v>2437.3904999999995</v>
      </c>
      <c r="T859" s="20" t="s">
        <v>283</v>
      </c>
      <c r="U859" s="21" t="s">
        <v>352</v>
      </c>
      <c r="V859" s="22">
        <v>54</v>
      </c>
      <c r="W859" s="22">
        <v>3</v>
      </c>
      <c r="X859" s="23"/>
    </row>
    <row r="860" spans="1:24" s="1" customFormat="1" ht="26" customHeight="1" x14ac:dyDescent="0.3">
      <c r="A860" s="11" t="s">
        <v>570</v>
      </c>
      <c r="B860" s="11" t="s">
        <v>1162</v>
      </c>
      <c r="C860" s="12" t="s">
        <v>1163</v>
      </c>
      <c r="D860" s="57"/>
      <c r="E860" s="39" t="str">
        <f>HYPERLINK("https://www.google.ru/search?q=112376986&amp;newwindow=1&amp;tbm=isch","Еще фото")</f>
        <v>Еще фото</v>
      </c>
      <c r="F860" s="14"/>
      <c r="G860" s="11" t="s">
        <v>434</v>
      </c>
      <c r="H860" s="11" t="s">
        <v>27</v>
      </c>
      <c r="I860" s="15" t="s">
        <v>435</v>
      </c>
      <c r="J860" s="15" t="s">
        <v>28</v>
      </c>
      <c r="K860" s="16" t="s">
        <v>62</v>
      </c>
      <c r="L860" s="55"/>
      <c r="M860" s="15"/>
      <c r="N860" s="15" t="s">
        <v>1164</v>
      </c>
      <c r="O860" s="15"/>
      <c r="P860" s="16" t="s">
        <v>1165</v>
      </c>
      <c r="Q860" s="17">
        <v>2899</v>
      </c>
      <c r="R860" s="18">
        <v>47</v>
      </c>
      <c r="S860" s="19">
        <v>1766.9404999999999</v>
      </c>
      <c r="T860" s="20" t="s">
        <v>283</v>
      </c>
      <c r="U860" s="21" t="s">
        <v>284</v>
      </c>
      <c r="V860" s="22">
        <v>40</v>
      </c>
      <c r="W860" s="22">
        <v>1</v>
      </c>
      <c r="X860" s="23"/>
    </row>
    <row r="861" spans="1:24" s="1" customFormat="1" ht="26" customHeight="1" x14ac:dyDescent="0.3">
      <c r="A861" s="24" t="s">
        <v>570</v>
      </c>
      <c r="B861" s="24" t="s">
        <v>1162</v>
      </c>
      <c r="C861" s="12" t="s">
        <v>1163</v>
      </c>
      <c r="D861" s="58"/>
      <c r="E861" s="39" t="str">
        <f>HYPERLINK("https://www.google.ru/search?q=112376986&amp;newwindow=1&amp;tbm=isch","Еще фото")</f>
        <v>Еще фото</v>
      </c>
      <c r="F861" s="14"/>
      <c r="G861" s="24" t="s">
        <v>434</v>
      </c>
      <c r="H861" s="24" t="s">
        <v>27</v>
      </c>
      <c r="I861" s="24" t="s">
        <v>435</v>
      </c>
      <c r="J861" s="15" t="s">
        <v>28</v>
      </c>
      <c r="K861" s="16" t="s">
        <v>62</v>
      </c>
      <c r="L861" s="60"/>
      <c r="M861" s="15"/>
      <c r="N861" s="15" t="s">
        <v>1164</v>
      </c>
      <c r="O861" s="15"/>
      <c r="P861" s="16" t="s">
        <v>1165</v>
      </c>
      <c r="Q861" s="17">
        <v>2899</v>
      </c>
      <c r="R861" s="18">
        <v>47</v>
      </c>
      <c r="S861" s="19">
        <v>1766.9404999999999</v>
      </c>
      <c r="T861" s="20" t="s">
        <v>283</v>
      </c>
      <c r="U861" s="21" t="s">
        <v>285</v>
      </c>
      <c r="V861" s="22">
        <v>42</v>
      </c>
      <c r="W861" s="22">
        <v>1</v>
      </c>
      <c r="X861" s="23"/>
    </row>
    <row r="862" spans="1:24" s="1" customFormat="1" ht="26" customHeight="1" x14ac:dyDescent="0.3">
      <c r="A862" s="24" t="s">
        <v>570</v>
      </c>
      <c r="B862" s="24" t="s">
        <v>1162</v>
      </c>
      <c r="C862" s="12" t="s">
        <v>1163</v>
      </c>
      <c r="D862" s="58"/>
      <c r="E862" s="39" t="str">
        <f>HYPERLINK("https://www.google.ru/search?q=112376986&amp;newwindow=1&amp;tbm=isch","Еще фото")</f>
        <v>Еще фото</v>
      </c>
      <c r="F862" s="14"/>
      <c r="G862" s="24" t="s">
        <v>434</v>
      </c>
      <c r="H862" s="24" t="s">
        <v>27</v>
      </c>
      <c r="I862" s="24" t="s">
        <v>435</v>
      </c>
      <c r="J862" s="15" t="s">
        <v>28</v>
      </c>
      <c r="K862" s="16" t="s">
        <v>62</v>
      </c>
      <c r="L862" s="60"/>
      <c r="M862" s="15"/>
      <c r="N862" s="15" t="s">
        <v>1164</v>
      </c>
      <c r="O862" s="15"/>
      <c r="P862" s="16" t="s">
        <v>1165</v>
      </c>
      <c r="Q862" s="17">
        <v>2899</v>
      </c>
      <c r="R862" s="18">
        <v>47</v>
      </c>
      <c r="S862" s="19">
        <v>1766.9404999999999</v>
      </c>
      <c r="T862" s="20" t="s">
        <v>283</v>
      </c>
      <c r="U862" s="21" t="s">
        <v>286</v>
      </c>
      <c r="V862" s="22">
        <v>44</v>
      </c>
      <c r="W862" s="22">
        <v>1</v>
      </c>
      <c r="X862" s="23"/>
    </row>
    <row r="863" spans="1:24" s="1" customFormat="1" ht="26" customHeight="1" x14ac:dyDescent="0.3">
      <c r="A863" s="24" t="s">
        <v>570</v>
      </c>
      <c r="B863" s="24" t="s">
        <v>1162</v>
      </c>
      <c r="C863" s="12" t="s">
        <v>1163</v>
      </c>
      <c r="D863" s="59"/>
      <c r="E863" s="39" t="str">
        <f>HYPERLINK("https://www.google.ru/search?q=112376986&amp;newwindow=1&amp;tbm=isch","Еще фото")</f>
        <v>Еще фото</v>
      </c>
      <c r="F863" s="14"/>
      <c r="G863" s="24" t="s">
        <v>434</v>
      </c>
      <c r="H863" s="24" t="s">
        <v>27</v>
      </c>
      <c r="I863" s="24" t="s">
        <v>435</v>
      </c>
      <c r="J863" s="15" t="s">
        <v>28</v>
      </c>
      <c r="K863" s="16" t="s">
        <v>62</v>
      </c>
      <c r="L863" s="56"/>
      <c r="M863" s="15"/>
      <c r="N863" s="15" t="s">
        <v>1164</v>
      </c>
      <c r="O863" s="15"/>
      <c r="P863" s="16" t="s">
        <v>1165</v>
      </c>
      <c r="Q863" s="17">
        <v>2899</v>
      </c>
      <c r="R863" s="18">
        <v>47</v>
      </c>
      <c r="S863" s="19">
        <v>1766.9404999999999</v>
      </c>
      <c r="T863" s="20" t="s">
        <v>283</v>
      </c>
      <c r="U863" s="21" t="s">
        <v>287</v>
      </c>
      <c r="V863" s="22">
        <v>46</v>
      </c>
      <c r="W863" s="22">
        <v>1</v>
      </c>
      <c r="X863" s="23"/>
    </row>
    <row r="864" spans="1:24" s="1" customFormat="1" ht="108" customHeight="1" x14ac:dyDescent="0.3">
      <c r="A864" s="11" t="s">
        <v>570</v>
      </c>
      <c r="B864" s="11" t="s">
        <v>1166</v>
      </c>
      <c r="C864" s="12" t="s">
        <v>1167</v>
      </c>
      <c r="D864" s="13"/>
      <c r="E864" s="39" t="str">
        <f>HYPERLINK("https://www.google.ru/search?q=112376989&amp;newwindow=1&amp;tbm=isch","Еще фото")</f>
        <v>Еще фото</v>
      </c>
      <c r="F864" s="14"/>
      <c r="G864" s="11" t="s">
        <v>434</v>
      </c>
      <c r="H864" s="11" t="s">
        <v>27</v>
      </c>
      <c r="I864" s="15" t="s">
        <v>435</v>
      </c>
      <c r="J864" s="15" t="s">
        <v>28</v>
      </c>
      <c r="K864" s="16" t="s">
        <v>62</v>
      </c>
      <c r="L864" s="15" t="s">
        <v>1168</v>
      </c>
      <c r="M864" s="15"/>
      <c r="N864" s="15" t="s">
        <v>37</v>
      </c>
      <c r="O864" s="15"/>
      <c r="P864" s="16" t="s">
        <v>50</v>
      </c>
      <c r="Q864" s="17">
        <v>3399</v>
      </c>
      <c r="R864" s="18">
        <v>47</v>
      </c>
      <c r="S864" s="19">
        <v>2071.6904999999997</v>
      </c>
      <c r="T864" s="20" t="s">
        <v>283</v>
      </c>
      <c r="U864" s="21" t="s">
        <v>285</v>
      </c>
      <c r="V864" s="22">
        <v>42</v>
      </c>
      <c r="W864" s="22">
        <v>1</v>
      </c>
      <c r="X864" s="23"/>
    </row>
    <row r="865" spans="1:24" s="1" customFormat="1" ht="35" customHeight="1" x14ac:dyDescent="0.3">
      <c r="A865" s="11" t="s">
        <v>570</v>
      </c>
      <c r="B865" s="11" t="s">
        <v>1169</v>
      </c>
      <c r="C865" s="12" t="s">
        <v>1170</v>
      </c>
      <c r="D865" s="57"/>
      <c r="E865" s="39" t="str">
        <f>HYPERLINK("https://www.google.ru/search?q=112376998&amp;newwindow=1&amp;tbm=isch","Еще фото")</f>
        <v>Еще фото</v>
      </c>
      <c r="F865" s="14"/>
      <c r="G865" s="11" t="s">
        <v>434</v>
      </c>
      <c r="H865" s="11" t="s">
        <v>27</v>
      </c>
      <c r="I865" s="15" t="s">
        <v>435</v>
      </c>
      <c r="J865" s="15" t="s">
        <v>28</v>
      </c>
      <c r="K865" s="16" t="s">
        <v>62</v>
      </c>
      <c r="L865" s="55"/>
      <c r="M865" s="15"/>
      <c r="N865" s="15" t="s">
        <v>89</v>
      </c>
      <c r="O865" s="15"/>
      <c r="P865" s="16" t="s">
        <v>50</v>
      </c>
      <c r="Q865" s="17">
        <v>2999</v>
      </c>
      <c r="R865" s="18">
        <v>47</v>
      </c>
      <c r="S865" s="19">
        <v>1827.8905</v>
      </c>
      <c r="T865" s="20" t="s">
        <v>283</v>
      </c>
      <c r="U865" s="21" t="s">
        <v>284</v>
      </c>
      <c r="V865" s="22">
        <v>40</v>
      </c>
      <c r="W865" s="22">
        <v>1</v>
      </c>
      <c r="X865" s="23"/>
    </row>
    <row r="866" spans="1:24" s="1" customFormat="1" ht="35" customHeight="1" x14ac:dyDescent="0.3">
      <c r="A866" s="24" t="s">
        <v>570</v>
      </c>
      <c r="B866" s="24" t="s">
        <v>1169</v>
      </c>
      <c r="C866" s="12" t="s">
        <v>1170</v>
      </c>
      <c r="D866" s="58"/>
      <c r="E866" s="39" t="str">
        <f>HYPERLINK("https://www.google.ru/search?q=112376998&amp;newwindow=1&amp;tbm=isch","Еще фото")</f>
        <v>Еще фото</v>
      </c>
      <c r="F866" s="14"/>
      <c r="G866" s="24" t="s">
        <v>434</v>
      </c>
      <c r="H866" s="24" t="s">
        <v>27</v>
      </c>
      <c r="I866" s="24" t="s">
        <v>435</v>
      </c>
      <c r="J866" s="15" t="s">
        <v>28</v>
      </c>
      <c r="K866" s="16" t="s">
        <v>62</v>
      </c>
      <c r="L866" s="60"/>
      <c r="M866" s="15"/>
      <c r="N866" s="15" t="s">
        <v>89</v>
      </c>
      <c r="O866" s="15"/>
      <c r="P866" s="16" t="s">
        <v>50</v>
      </c>
      <c r="Q866" s="17">
        <v>2999</v>
      </c>
      <c r="R866" s="18">
        <v>47</v>
      </c>
      <c r="S866" s="19">
        <v>1827.8905</v>
      </c>
      <c r="T866" s="20" t="s">
        <v>283</v>
      </c>
      <c r="U866" s="21" t="s">
        <v>285</v>
      </c>
      <c r="V866" s="22">
        <v>42</v>
      </c>
      <c r="W866" s="22">
        <v>1</v>
      </c>
      <c r="X866" s="23"/>
    </row>
    <row r="867" spans="1:24" s="1" customFormat="1" ht="37.049999999999997" customHeight="1" x14ac:dyDescent="0.3">
      <c r="A867" s="24" t="s">
        <v>570</v>
      </c>
      <c r="B867" s="24" t="s">
        <v>1169</v>
      </c>
      <c r="C867" s="12" t="s">
        <v>1170</v>
      </c>
      <c r="D867" s="59"/>
      <c r="E867" s="39" t="str">
        <f>HYPERLINK("https://www.google.ru/search?q=112376998&amp;newwindow=1&amp;tbm=isch","Еще фото")</f>
        <v>Еще фото</v>
      </c>
      <c r="F867" s="14"/>
      <c r="G867" s="24" t="s">
        <v>434</v>
      </c>
      <c r="H867" s="24" t="s">
        <v>27</v>
      </c>
      <c r="I867" s="24" t="s">
        <v>435</v>
      </c>
      <c r="J867" s="15" t="s">
        <v>28</v>
      </c>
      <c r="K867" s="16" t="s">
        <v>62</v>
      </c>
      <c r="L867" s="56"/>
      <c r="M867" s="15"/>
      <c r="N867" s="15" t="s">
        <v>89</v>
      </c>
      <c r="O867" s="15"/>
      <c r="P867" s="16" t="s">
        <v>50</v>
      </c>
      <c r="Q867" s="17">
        <v>2999</v>
      </c>
      <c r="R867" s="18">
        <v>47</v>
      </c>
      <c r="S867" s="19">
        <v>1827.8905</v>
      </c>
      <c r="T867" s="20" t="s">
        <v>283</v>
      </c>
      <c r="U867" s="21" t="s">
        <v>286</v>
      </c>
      <c r="V867" s="22">
        <v>44</v>
      </c>
      <c r="W867" s="22">
        <v>1</v>
      </c>
      <c r="X867" s="23"/>
    </row>
    <row r="868" spans="1:24" s="1" customFormat="1" ht="52.05" customHeight="1" x14ac:dyDescent="0.3">
      <c r="A868" s="11" t="s">
        <v>570</v>
      </c>
      <c r="B868" s="11" t="s">
        <v>1171</v>
      </c>
      <c r="C868" s="12" t="s">
        <v>1172</v>
      </c>
      <c r="D868" s="53"/>
      <c r="E868" s="39" t="str">
        <f>HYPERLINK("https://www.google.ru/search?q=112376999&amp;newwindow=1&amp;tbm=isch","Еще фото")</f>
        <v>Еще фото</v>
      </c>
      <c r="F868" s="14"/>
      <c r="G868" s="11" t="s">
        <v>434</v>
      </c>
      <c r="H868" s="11" t="s">
        <v>27</v>
      </c>
      <c r="I868" s="15" t="s">
        <v>435</v>
      </c>
      <c r="J868" s="15" t="s">
        <v>28</v>
      </c>
      <c r="K868" s="16" t="s">
        <v>62</v>
      </c>
      <c r="L868" s="55"/>
      <c r="M868" s="15"/>
      <c r="N868" s="15" t="s">
        <v>347</v>
      </c>
      <c r="O868" s="15"/>
      <c r="P868" s="16" t="s">
        <v>50</v>
      </c>
      <c r="Q868" s="17">
        <v>2999</v>
      </c>
      <c r="R868" s="18">
        <v>47</v>
      </c>
      <c r="S868" s="19">
        <v>1827.8905</v>
      </c>
      <c r="T868" s="20" t="s">
        <v>283</v>
      </c>
      <c r="U868" s="21" t="s">
        <v>284</v>
      </c>
      <c r="V868" s="22">
        <v>40</v>
      </c>
      <c r="W868" s="22">
        <v>1</v>
      </c>
      <c r="X868" s="23"/>
    </row>
    <row r="869" spans="1:24" s="1" customFormat="1" ht="61.05" customHeight="1" x14ac:dyDescent="0.3">
      <c r="A869" s="24" t="s">
        <v>570</v>
      </c>
      <c r="B869" s="24" t="s">
        <v>1171</v>
      </c>
      <c r="C869" s="12" t="s">
        <v>1172</v>
      </c>
      <c r="D869" s="54"/>
      <c r="E869" s="39" t="str">
        <f>HYPERLINK("https://www.google.ru/search?q=112376999&amp;newwindow=1&amp;tbm=isch","Еще фото")</f>
        <v>Еще фото</v>
      </c>
      <c r="F869" s="14"/>
      <c r="G869" s="24" t="s">
        <v>434</v>
      </c>
      <c r="H869" s="24" t="s">
        <v>27</v>
      </c>
      <c r="I869" s="24" t="s">
        <v>435</v>
      </c>
      <c r="J869" s="15" t="s">
        <v>28</v>
      </c>
      <c r="K869" s="16" t="s">
        <v>62</v>
      </c>
      <c r="L869" s="56"/>
      <c r="M869" s="15"/>
      <c r="N869" s="15" t="s">
        <v>347</v>
      </c>
      <c r="O869" s="15"/>
      <c r="P869" s="16" t="s">
        <v>50</v>
      </c>
      <c r="Q869" s="17">
        <v>2999</v>
      </c>
      <c r="R869" s="18">
        <v>47</v>
      </c>
      <c r="S869" s="19">
        <v>1827.8905</v>
      </c>
      <c r="T869" s="20" t="s">
        <v>283</v>
      </c>
      <c r="U869" s="21" t="s">
        <v>286</v>
      </c>
      <c r="V869" s="22">
        <v>44</v>
      </c>
      <c r="W869" s="22">
        <v>1</v>
      </c>
      <c r="X869" s="23"/>
    </row>
    <row r="870" spans="1:24" s="1" customFormat="1" ht="52.05" customHeight="1" x14ac:dyDescent="0.3">
      <c r="A870" s="11" t="s">
        <v>570</v>
      </c>
      <c r="B870" s="11" t="s">
        <v>1173</v>
      </c>
      <c r="C870" s="12" t="s">
        <v>1174</v>
      </c>
      <c r="D870" s="53"/>
      <c r="E870" s="39" t="str">
        <f>HYPERLINK("https://www.google.ru/search?q=112377001&amp;newwindow=1&amp;tbm=isch","Еще фото")</f>
        <v>Еще фото</v>
      </c>
      <c r="F870" s="14"/>
      <c r="G870" s="11" t="s">
        <v>434</v>
      </c>
      <c r="H870" s="11" t="s">
        <v>27</v>
      </c>
      <c r="I870" s="15" t="s">
        <v>435</v>
      </c>
      <c r="J870" s="15" t="s">
        <v>28</v>
      </c>
      <c r="K870" s="16" t="s">
        <v>62</v>
      </c>
      <c r="L870" s="55"/>
      <c r="M870" s="15"/>
      <c r="N870" s="15" t="s">
        <v>112</v>
      </c>
      <c r="O870" s="15"/>
      <c r="P870" s="16" t="s">
        <v>574</v>
      </c>
      <c r="Q870" s="17">
        <v>3999</v>
      </c>
      <c r="R870" s="18">
        <v>47</v>
      </c>
      <c r="S870" s="19">
        <v>2437.3904999999995</v>
      </c>
      <c r="T870" s="20" t="s">
        <v>283</v>
      </c>
      <c r="U870" s="21" t="s">
        <v>285</v>
      </c>
      <c r="V870" s="22">
        <v>42</v>
      </c>
      <c r="W870" s="22">
        <v>1</v>
      </c>
      <c r="X870" s="23"/>
    </row>
    <row r="871" spans="1:24" s="1" customFormat="1" ht="61.05" customHeight="1" x14ac:dyDescent="0.3">
      <c r="A871" s="24" t="s">
        <v>570</v>
      </c>
      <c r="B871" s="24" t="s">
        <v>1173</v>
      </c>
      <c r="C871" s="12" t="s">
        <v>1174</v>
      </c>
      <c r="D871" s="54"/>
      <c r="E871" s="39" t="str">
        <f>HYPERLINK("https://www.google.ru/search?q=112377001&amp;newwindow=1&amp;tbm=isch","Еще фото")</f>
        <v>Еще фото</v>
      </c>
      <c r="F871" s="14"/>
      <c r="G871" s="24" t="s">
        <v>434</v>
      </c>
      <c r="H871" s="24" t="s">
        <v>27</v>
      </c>
      <c r="I871" s="24" t="s">
        <v>435</v>
      </c>
      <c r="J871" s="15" t="s">
        <v>28</v>
      </c>
      <c r="K871" s="16" t="s">
        <v>62</v>
      </c>
      <c r="L871" s="56"/>
      <c r="M871" s="15"/>
      <c r="N871" s="15" t="s">
        <v>112</v>
      </c>
      <c r="O871" s="15"/>
      <c r="P871" s="16" t="s">
        <v>574</v>
      </c>
      <c r="Q871" s="17">
        <v>3999</v>
      </c>
      <c r="R871" s="18">
        <v>47</v>
      </c>
      <c r="S871" s="19">
        <v>2437.3904999999995</v>
      </c>
      <c r="T871" s="20" t="s">
        <v>283</v>
      </c>
      <c r="U871" s="21" t="s">
        <v>287</v>
      </c>
      <c r="V871" s="22">
        <v>46</v>
      </c>
      <c r="W871" s="22">
        <v>1</v>
      </c>
      <c r="X871" s="23"/>
    </row>
    <row r="872" spans="1:24" s="1" customFormat="1" ht="26" customHeight="1" x14ac:dyDescent="0.3">
      <c r="A872" s="11" t="s">
        <v>570</v>
      </c>
      <c r="B872" s="11" t="s">
        <v>1175</v>
      </c>
      <c r="C872" s="12" t="s">
        <v>1176</v>
      </c>
      <c r="D872" s="57"/>
      <c r="E872" s="39" t="str">
        <f>HYPERLINK("https://www.google.ru/search?q=112377019&amp;newwindow=1&amp;tbm=isch","Еще фото")</f>
        <v>Еще фото</v>
      </c>
      <c r="F872" s="14"/>
      <c r="G872" s="11" t="s">
        <v>434</v>
      </c>
      <c r="H872" s="11" t="s">
        <v>27</v>
      </c>
      <c r="I872" s="15" t="s">
        <v>435</v>
      </c>
      <c r="J872" s="15" t="s">
        <v>28</v>
      </c>
      <c r="K872" s="16" t="s">
        <v>62</v>
      </c>
      <c r="L872" s="55"/>
      <c r="M872" s="15"/>
      <c r="N872" s="15" t="s">
        <v>112</v>
      </c>
      <c r="O872" s="15"/>
      <c r="P872" s="16" t="s">
        <v>1065</v>
      </c>
      <c r="Q872" s="17">
        <v>2999</v>
      </c>
      <c r="R872" s="18">
        <v>47</v>
      </c>
      <c r="S872" s="19">
        <v>1827.8905</v>
      </c>
      <c r="T872" s="20" t="s">
        <v>283</v>
      </c>
      <c r="U872" s="21" t="s">
        <v>284</v>
      </c>
      <c r="V872" s="22">
        <v>40</v>
      </c>
      <c r="W872" s="22">
        <v>1</v>
      </c>
      <c r="X872" s="23"/>
    </row>
    <row r="873" spans="1:24" s="1" customFormat="1" ht="26" customHeight="1" x14ac:dyDescent="0.3">
      <c r="A873" s="24" t="s">
        <v>570</v>
      </c>
      <c r="B873" s="24" t="s">
        <v>1175</v>
      </c>
      <c r="C873" s="12" t="s">
        <v>1176</v>
      </c>
      <c r="D873" s="58"/>
      <c r="E873" s="39" t="str">
        <f>HYPERLINK("https://www.google.ru/search?q=112377019&amp;newwindow=1&amp;tbm=isch","Еще фото")</f>
        <v>Еще фото</v>
      </c>
      <c r="F873" s="14"/>
      <c r="G873" s="24" t="s">
        <v>434</v>
      </c>
      <c r="H873" s="24" t="s">
        <v>27</v>
      </c>
      <c r="I873" s="24" t="s">
        <v>435</v>
      </c>
      <c r="J873" s="15" t="s">
        <v>28</v>
      </c>
      <c r="K873" s="16" t="s">
        <v>62</v>
      </c>
      <c r="L873" s="60"/>
      <c r="M873" s="15"/>
      <c r="N873" s="15" t="s">
        <v>112</v>
      </c>
      <c r="O873" s="15"/>
      <c r="P873" s="16" t="s">
        <v>1065</v>
      </c>
      <c r="Q873" s="17">
        <v>2999</v>
      </c>
      <c r="R873" s="18">
        <v>47</v>
      </c>
      <c r="S873" s="19">
        <v>1827.8905</v>
      </c>
      <c r="T873" s="20" t="s">
        <v>283</v>
      </c>
      <c r="U873" s="21" t="s">
        <v>285</v>
      </c>
      <c r="V873" s="22">
        <v>42</v>
      </c>
      <c r="W873" s="22">
        <v>1</v>
      </c>
      <c r="X873" s="23"/>
    </row>
    <row r="874" spans="1:24" s="1" customFormat="1" ht="26" customHeight="1" x14ac:dyDescent="0.3">
      <c r="A874" s="24" t="s">
        <v>570</v>
      </c>
      <c r="B874" s="24" t="s">
        <v>1175</v>
      </c>
      <c r="C874" s="12" t="s">
        <v>1176</v>
      </c>
      <c r="D874" s="58"/>
      <c r="E874" s="39" t="str">
        <f>HYPERLINK("https://www.google.ru/search?q=112377019&amp;newwindow=1&amp;tbm=isch","Еще фото")</f>
        <v>Еще фото</v>
      </c>
      <c r="F874" s="14"/>
      <c r="G874" s="24" t="s">
        <v>434</v>
      </c>
      <c r="H874" s="24" t="s">
        <v>27</v>
      </c>
      <c r="I874" s="24" t="s">
        <v>435</v>
      </c>
      <c r="J874" s="15" t="s">
        <v>28</v>
      </c>
      <c r="K874" s="16" t="s">
        <v>62</v>
      </c>
      <c r="L874" s="60"/>
      <c r="M874" s="15"/>
      <c r="N874" s="15" t="s">
        <v>112</v>
      </c>
      <c r="O874" s="15"/>
      <c r="P874" s="16" t="s">
        <v>1065</v>
      </c>
      <c r="Q874" s="17">
        <v>2999</v>
      </c>
      <c r="R874" s="18">
        <v>47</v>
      </c>
      <c r="S874" s="19">
        <v>1827.8905</v>
      </c>
      <c r="T874" s="20" t="s">
        <v>283</v>
      </c>
      <c r="U874" s="21" t="s">
        <v>286</v>
      </c>
      <c r="V874" s="22">
        <v>44</v>
      </c>
      <c r="W874" s="22">
        <v>1</v>
      </c>
      <c r="X874" s="23"/>
    </row>
    <row r="875" spans="1:24" s="1" customFormat="1" ht="26" customHeight="1" x14ac:dyDescent="0.3">
      <c r="A875" s="24" t="s">
        <v>570</v>
      </c>
      <c r="B875" s="24" t="s">
        <v>1175</v>
      </c>
      <c r="C875" s="12" t="s">
        <v>1176</v>
      </c>
      <c r="D875" s="59"/>
      <c r="E875" s="39" t="str">
        <f>HYPERLINK("https://www.google.ru/search?q=112377019&amp;newwindow=1&amp;tbm=isch","Еще фото")</f>
        <v>Еще фото</v>
      </c>
      <c r="F875" s="14"/>
      <c r="G875" s="24" t="s">
        <v>434</v>
      </c>
      <c r="H875" s="24" t="s">
        <v>27</v>
      </c>
      <c r="I875" s="24" t="s">
        <v>435</v>
      </c>
      <c r="J875" s="15" t="s">
        <v>28</v>
      </c>
      <c r="K875" s="16" t="s">
        <v>62</v>
      </c>
      <c r="L875" s="56"/>
      <c r="M875" s="15"/>
      <c r="N875" s="15" t="s">
        <v>112</v>
      </c>
      <c r="O875" s="15"/>
      <c r="P875" s="16" t="s">
        <v>1065</v>
      </c>
      <c r="Q875" s="17">
        <v>2999</v>
      </c>
      <c r="R875" s="18">
        <v>47</v>
      </c>
      <c r="S875" s="19">
        <v>1827.8905</v>
      </c>
      <c r="T875" s="20" t="s">
        <v>283</v>
      </c>
      <c r="U875" s="21" t="s">
        <v>287</v>
      </c>
      <c r="V875" s="22">
        <v>46</v>
      </c>
      <c r="W875" s="22">
        <v>1</v>
      </c>
      <c r="X875" s="23"/>
    </row>
    <row r="876" spans="1:24" s="1" customFormat="1" ht="35" customHeight="1" x14ac:dyDescent="0.3">
      <c r="A876" s="11" t="s">
        <v>570</v>
      </c>
      <c r="B876" s="11" t="s">
        <v>1177</v>
      </c>
      <c r="C876" s="12" t="s">
        <v>1178</v>
      </c>
      <c r="D876" s="57"/>
      <c r="E876" s="39" t="str">
        <f>HYPERLINK("https://www.google.ru/search?q=112377020&amp;newwindow=1&amp;tbm=isch","Еще фото")</f>
        <v>Еще фото</v>
      </c>
      <c r="F876" s="14"/>
      <c r="G876" s="11" t="s">
        <v>434</v>
      </c>
      <c r="H876" s="11" t="s">
        <v>27</v>
      </c>
      <c r="I876" s="15" t="s">
        <v>435</v>
      </c>
      <c r="J876" s="15" t="s">
        <v>28</v>
      </c>
      <c r="K876" s="16" t="s">
        <v>62</v>
      </c>
      <c r="L876" s="55"/>
      <c r="M876" s="15"/>
      <c r="N876" s="15" t="s">
        <v>31</v>
      </c>
      <c r="O876" s="15"/>
      <c r="P876" s="16" t="s">
        <v>1065</v>
      </c>
      <c r="Q876" s="17">
        <v>2999</v>
      </c>
      <c r="R876" s="18">
        <v>47</v>
      </c>
      <c r="S876" s="19">
        <v>1827.8905</v>
      </c>
      <c r="T876" s="20" t="s">
        <v>283</v>
      </c>
      <c r="U876" s="21" t="s">
        <v>285</v>
      </c>
      <c r="V876" s="22">
        <v>42</v>
      </c>
      <c r="W876" s="22">
        <v>1</v>
      </c>
      <c r="X876" s="23"/>
    </row>
    <row r="877" spans="1:24" s="1" customFormat="1" ht="35" customHeight="1" x14ac:dyDescent="0.3">
      <c r="A877" s="24" t="s">
        <v>570</v>
      </c>
      <c r="B877" s="24" t="s">
        <v>1177</v>
      </c>
      <c r="C877" s="12" t="s">
        <v>1178</v>
      </c>
      <c r="D877" s="58"/>
      <c r="E877" s="39" t="str">
        <f>HYPERLINK("https://www.google.ru/search?q=112377020&amp;newwindow=1&amp;tbm=isch","Еще фото")</f>
        <v>Еще фото</v>
      </c>
      <c r="F877" s="14"/>
      <c r="G877" s="24" t="s">
        <v>434</v>
      </c>
      <c r="H877" s="24" t="s">
        <v>27</v>
      </c>
      <c r="I877" s="24" t="s">
        <v>435</v>
      </c>
      <c r="J877" s="15" t="s">
        <v>28</v>
      </c>
      <c r="K877" s="16" t="s">
        <v>62</v>
      </c>
      <c r="L877" s="60"/>
      <c r="M877" s="15"/>
      <c r="N877" s="15" t="s">
        <v>31</v>
      </c>
      <c r="O877" s="15"/>
      <c r="P877" s="16" t="s">
        <v>1065</v>
      </c>
      <c r="Q877" s="17">
        <v>2999</v>
      </c>
      <c r="R877" s="18">
        <v>47</v>
      </c>
      <c r="S877" s="19">
        <v>1827.8905</v>
      </c>
      <c r="T877" s="20" t="s">
        <v>283</v>
      </c>
      <c r="U877" s="21" t="s">
        <v>286</v>
      </c>
      <c r="V877" s="22">
        <v>44</v>
      </c>
      <c r="W877" s="22">
        <v>1</v>
      </c>
      <c r="X877" s="23"/>
    </row>
    <row r="878" spans="1:24" s="1" customFormat="1" ht="37.049999999999997" customHeight="1" x14ac:dyDescent="0.3">
      <c r="A878" s="24" t="s">
        <v>570</v>
      </c>
      <c r="B878" s="24" t="s">
        <v>1177</v>
      </c>
      <c r="C878" s="12" t="s">
        <v>1178</v>
      </c>
      <c r="D878" s="59"/>
      <c r="E878" s="39" t="str">
        <f>HYPERLINK("https://www.google.ru/search?q=112377020&amp;newwindow=1&amp;tbm=isch","Еще фото")</f>
        <v>Еще фото</v>
      </c>
      <c r="F878" s="14"/>
      <c r="G878" s="24" t="s">
        <v>434</v>
      </c>
      <c r="H878" s="24" t="s">
        <v>27</v>
      </c>
      <c r="I878" s="24" t="s">
        <v>435</v>
      </c>
      <c r="J878" s="15" t="s">
        <v>28</v>
      </c>
      <c r="K878" s="16" t="s">
        <v>62</v>
      </c>
      <c r="L878" s="56"/>
      <c r="M878" s="15"/>
      <c r="N878" s="15" t="s">
        <v>31</v>
      </c>
      <c r="O878" s="15"/>
      <c r="P878" s="16" t="s">
        <v>1065</v>
      </c>
      <c r="Q878" s="17">
        <v>2999</v>
      </c>
      <c r="R878" s="18">
        <v>47</v>
      </c>
      <c r="S878" s="19">
        <v>1827.8905</v>
      </c>
      <c r="T878" s="20" t="s">
        <v>283</v>
      </c>
      <c r="U878" s="21" t="s">
        <v>287</v>
      </c>
      <c r="V878" s="22">
        <v>46</v>
      </c>
      <c r="W878" s="22">
        <v>1</v>
      </c>
      <c r="X878" s="23"/>
    </row>
    <row r="879" spans="1:24" s="1" customFormat="1" ht="26" customHeight="1" x14ac:dyDescent="0.3">
      <c r="A879" s="11" t="s">
        <v>570</v>
      </c>
      <c r="B879" s="11" t="s">
        <v>1179</v>
      </c>
      <c r="C879" s="12" t="s">
        <v>1180</v>
      </c>
      <c r="D879" s="57"/>
      <c r="E879" s="39" t="str">
        <f>HYPERLINK("https://www.google.ru/search?q=112377778&amp;newwindow=1&amp;tbm=isch","Еще фото")</f>
        <v>Еще фото</v>
      </c>
      <c r="F879" s="14"/>
      <c r="G879" s="11" t="s">
        <v>434</v>
      </c>
      <c r="H879" s="11" t="s">
        <v>27</v>
      </c>
      <c r="I879" s="15" t="s">
        <v>435</v>
      </c>
      <c r="J879" s="15" t="s">
        <v>28</v>
      </c>
      <c r="K879" s="16" t="s">
        <v>62</v>
      </c>
      <c r="L879" s="55"/>
      <c r="M879" s="15"/>
      <c r="N879" s="15" t="s">
        <v>112</v>
      </c>
      <c r="O879" s="15"/>
      <c r="P879" s="16" t="s">
        <v>50</v>
      </c>
      <c r="Q879" s="17">
        <v>2999</v>
      </c>
      <c r="R879" s="18">
        <v>47</v>
      </c>
      <c r="S879" s="19">
        <v>1827.8905</v>
      </c>
      <c r="T879" s="20" t="s">
        <v>283</v>
      </c>
      <c r="U879" s="21" t="s">
        <v>284</v>
      </c>
      <c r="V879" s="22">
        <v>40</v>
      </c>
      <c r="W879" s="22">
        <v>1</v>
      </c>
      <c r="X879" s="23"/>
    </row>
    <row r="880" spans="1:24" s="1" customFormat="1" ht="26" customHeight="1" x14ac:dyDescent="0.3">
      <c r="A880" s="24" t="s">
        <v>570</v>
      </c>
      <c r="B880" s="24" t="s">
        <v>1179</v>
      </c>
      <c r="C880" s="12" t="s">
        <v>1180</v>
      </c>
      <c r="D880" s="58"/>
      <c r="E880" s="39" t="str">
        <f>HYPERLINK("https://www.google.ru/search?q=112377778&amp;newwindow=1&amp;tbm=isch","Еще фото")</f>
        <v>Еще фото</v>
      </c>
      <c r="F880" s="14"/>
      <c r="G880" s="24" t="s">
        <v>434</v>
      </c>
      <c r="H880" s="24" t="s">
        <v>27</v>
      </c>
      <c r="I880" s="24" t="s">
        <v>435</v>
      </c>
      <c r="J880" s="15" t="s">
        <v>28</v>
      </c>
      <c r="K880" s="16" t="s">
        <v>62</v>
      </c>
      <c r="L880" s="60"/>
      <c r="M880" s="15"/>
      <c r="N880" s="15" t="s">
        <v>112</v>
      </c>
      <c r="O880" s="15"/>
      <c r="P880" s="16" t="s">
        <v>50</v>
      </c>
      <c r="Q880" s="17">
        <v>2999</v>
      </c>
      <c r="R880" s="18">
        <v>47</v>
      </c>
      <c r="S880" s="19">
        <v>1827.8905</v>
      </c>
      <c r="T880" s="20" t="s">
        <v>283</v>
      </c>
      <c r="U880" s="21" t="s">
        <v>285</v>
      </c>
      <c r="V880" s="22">
        <v>42</v>
      </c>
      <c r="W880" s="22">
        <v>1</v>
      </c>
      <c r="X880" s="23"/>
    </row>
    <row r="881" spans="1:24" s="1" customFormat="1" ht="26" customHeight="1" x14ac:dyDescent="0.3">
      <c r="A881" s="24" t="s">
        <v>570</v>
      </c>
      <c r="B881" s="24" t="s">
        <v>1179</v>
      </c>
      <c r="C881" s="12" t="s">
        <v>1180</v>
      </c>
      <c r="D881" s="58"/>
      <c r="E881" s="39" t="str">
        <f>HYPERLINK("https://www.google.ru/search?q=112377778&amp;newwindow=1&amp;tbm=isch","Еще фото")</f>
        <v>Еще фото</v>
      </c>
      <c r="F881" s="14"/>
      <c r="G881" s="24" t="s">
        <v>434</v>
      </c>
      <c r="H881" s="24" t="s">
        <v>27</v>
      </c>
      <c r="I881" s="24" t="s">
        <v>435</v>
      </c>
      <c r="J881" s="15" t="s">
        <v>28</v>
      </c>
      <c r="K881" s="16" t="s">
        <v>62</v>
      </c>
      <c r="L881" s="60"/>
      <c r="M881" s="15"/>
      <c r="N881" s="15" t="s">
        <v>112</v>
      </c>
      <c r="O881" s="15"/>
      <c r="P881" s="16" t="s">
        <v>50</v>
      </c>
      <c r="Q881" s="17">
        <v>2999</v>
      </c>
      <c r="R881" s="18">
        <v>47</v>
      </c>
      <c r="S881" s="19">
        <v>1827.8905</v>
      </c>
      <c r="T881" s="20" t="s">
        <v>283</v>
      </c>
      <c r="U881" s="21" t="s">
        <v>286</v>
      </c>
      <c r="V881" s="22">
        <v>44</v>
      </c>
      <c r="W881" s="22">
        <v>1</v>
      </c>
      <c r="X881" s="23"/>
    </row>
    <row r="882" spans="1:24" s="1" customFormat="1" ht="26" customHeight="1" x14ac:dyDescent="0.3">
      <c r="A882" s="24" t="s">
        <v>570</v>
      </c>
      <c r="B882" s="24" t="s">
        <v>1179</v>
      </c>
      <c r="C882" s="12" t="s">
        <v>1180</v>
      </c>
      <c r="D882" s="59"/>
      <c r="E882" s="39" t="str">
        <f>HYPERLINK("https://www.google.ru/search?q=112377778&amp;newwindow=1&amp;tbm=isch","Еще фото")</f>
        <v>Еще фото</v>
      </c>
      <c r="F882" s="14"/>
      <c r="G882" s="24" t="s">
        <v>434</v>
      </c>
      <c r="H882" s="24" t="s">
        <v>27</v>
      </c>
      <c r="I882" s="24" t="s">
        <v>435</v>
      </c>
      <c r="J882" s="15" t="s">
        <v>28</v>
      </c>
      <c r="K882" s="16" t="s">
        <v>62</v>
      </c>
      <c r="L882" s="56"/>
      <c r="M882" s="15"/>
      <c r="N882" s="15" t="s">
        <v>112</v>
      </c>
      <c r="O882" s="15"/>
      <c r="P882" s="16" t="s">
        <v>50</v>
      </c>
      <c r="Q882" s="17">
        <v>2999</v>
      </c>
      <c r="R882" s="18">
        <v>47</v>
      </c>
      <c r="S882" s="19">
        <v>1827.8905</v>
      </c>
      <c r="T882" s="20" t="s">
        <v>283</v>
      </c>
      <c r="U882" s="21" t="s">
        <v>287</v>
      </c>
      <c r="V882" s="22">
        <v>46</v>
      </c>
      <c r="W882" s="22">
        <v>1</v>
      </c>
      <c r="X882" s="23"/>
    </row>
    <row r="883" spans="1:24" s="1" customFormat="1" ht="26" customHeight="1" x14ac:dyDescent="0.3">
      <c r="A883" s="11" t="s">
        <v>570</v>
      </c>
      <c r="B883" s="11" t="s">
        <v>1181</v>
      </c>
      <c r="C883" s="12" t="s">
        <v>1182</v>
      </c>
      <c r="D883" s="57"/>
      <c r="E883" s="39" t="str">
        <f>HYPERLINK("https://www.google.ru/search?q=112378983&amp;newwindow=1&amp;tbm=isch","Еще фото")</f>
        <v>Еще фото</v>
      </c>
      <c r="F883" s="14"/>
      <c r="G883" s="11" t="s">
        <v>439</v>
      </c>
      <c r="H883" s="11" t="s">
        <v>27</v>
      </c>
      <c r="I883" s="15" t="s">
        <v>435</v>
      </c>
      <c r="J883" s="15" t="s">
        <v>28</v>
      </c>
      <c r="K883" s="16" t="s">
        <v>62</v>
      </c>
      <c r="L883" s="55" t="s">
        <v>1183</v>
      </c>
      <c r="M883" s="15"/>
      <c r="N883" s="15" t="s">
        <v>31</v>
      </c>
      <c r="O883" s="15"/>
      <c r="P883" s="16" t="s">
        <v>1118</v>
      </c>
      <c r="Q883" s="17">
        <v>2999</v>
      </c>
      <c r="R883" s="18">
        <v>47</v>
      </c>
      <c r="S883" s="19">
        <v>1827.8905</v>
      </c>
      <c r="T883" s="20" t="s">
        <v>283</v>
      </c>
      <c r="U883" s="21" t="s">
        <v>285</v>
      </c>
      <c r="V883" s="22">
        <v>42</v>
      </c>
      <c r="W883" s="22">
        <v>3</v>
      </c>
      <c r="X883" s="23"/>
    </row>
    <row r="884" spans="1:24" s="1" customFormat="1" ht="26" customHeight="1" x14ac:dyDescent="0.3">
      <c r="A884" s="24" t="s">
        <v>570</v>
      </c>
      <c r="B884" s="24" t="s">
        <v>1181</v>
      </c>
      <c r="C884" s="12" t="s">
        <v>1182</v>
      </c>
      <c r="D884" s="58"/>
      <c r="E884" s="39" t="str">
        <f>HYPERLINK("https://www.google.ru/search?q=112378983&amp;newwindow=1&amp;tbm=isch","Еще фото")</f>
        <v>Еще фото</v>
      </c>
      <c r="F884" s="14"/>
      <c r="G884" s="24" t="s">
        <v>439</v>
      </c>
      <c r="H884" s="24" t="s">
        <v>27</v>
      </c>
      <c r="I884" s="24" t="s">
        <v>435</v>
      </c>
      <c r="J884" s="15" t="s">
        <v>28</v>
      </c>
      <c r="K884" s="16" t="s">
        <v>62</v>
      </c>
      <c r="L884" s="60"/>
      <c r="M884" s="15"/>
      <c r="N884" s="15" t="s">
        <v>31</v>
      </c>
      <c r="O884" s="15"/>
      <c r="P884" s="16" t="s">
        <v>1118</v>
      </c>
      <c r="Q884" s="17">
        <v>2999</v>
      </c>
      <c r="R884" s="18">
        <v>47</v>
      </c>
      <c r="S884" s="19">
        <v>1827.8905</v>
      </c>
      <c r="T884" s="20" t="s">
        <v>283</v>
      </c>
      <c r="U884" s="21" t="s">
        <v>286</v>
      </c>
      <c r="V884" s="22">
        <v>44</v>
      </c>
      <c r="W884" s="22">
        <v>6</v>
      </c>
      <c r="X884" s="23"/>
    </row>
    <row r="885" spans="1:24" s="1" customFormat="1" ht="26" customHeight="1" x14ac:dyDescent="0.3">
      <c r="A885" s="24" t="s">
        <v>570</v>
      </c>
      <c r="B885" s="24" t="s">
        <v>1181</v>
      </c>
      <c r="C885" s="12" t="s">
        <v>1182</v>
      </c>
      <c r="D885" s="58"/>
      <c r="E885" s="39" t="str">
        <f>HYPERLINK("https://www.google.ru/search?q=112378983&amp;newwindow=1&amp;tbm=isch","Еще фото")</f>
        <v>Еще фото</v>
      </c>
      <c r="F885" s="14"/>
      <c r="G885" s="24" t="s">
        <v>439</v>
      </c>
      <c r="H885" s="24" t="s">
        <v>27</v>
      </c>
      <c r="I885" s="24" t="s">
        <v>435</v>
      </c>
      <c r="J885" s="15" t="s">
        <v>28</v>
      </c>
      <c r="K885" s="16" t="s">
        <v>62</v>
      </c>
      <c r="L885" s="60"/>
      <c r="M885" s="15"/>
      <c r="N885" s="15" t="s">
        <v>31</v>
      </c>
      <c r="O885" s="15"/>
      <c r="P885" s="16" t="s">
        <v>1118</v>
      </c>
      <c r="Q885" s="17">
        <v>2999</v>
      </c>
      <c r="R885" s="18">
        <v>47</v>
      </c>
      <c r="S885" s="19">
        <v>1827.8905</v>
      </c>
      <c r="T885" s="20" t="s">
        <v>283</v>
      </c>
      <c r="U885" s="21" t="s">
        <v>287</v>
      </c>
      <c r="V885" s="22">
        <v>46</v>
      </c>
      <c r="W885" s="22">
        <v>8</v>
      </c>
      <c r="X885" s="23"/>
    </row>
    <row r="886" spans="1:24" s="1" customFormat="1" ht="26" customHeight="1" x14ac:dyDescent="0.3">
      <c r="A886" s="24" t="s">
        <v>570</v>
      </c>
      <c r="B886" s="24" t="s">
        <v>1181</v>
      </c>
      <c r="C886" s="12" t="s">
        <v>1182</v>
      </c>
      <c r="D886" s="59"/>
      <c r="E886" s="39" t="str">
        <f>HYPERLINK("https://www.google.ru/search?q=112378983&amp;newwindow=1&amp;tbm=isch","Еще фото")</f>
        <v>Еще фото</v>
      </c>
      <c r="F886" s="14"/>
      <c r="G886" s="24" t="s">
        <v>439</v>
      </c>
      <c r="H886" s="24" t="s">
        <v>27</v>
      </c>
      <c r="I886" s="24" t="s">
        <v>435</v>
      </c>
      <c r="J886" s="15" t="s">
        <v>28</v>
      </c>
      <c r="K886" s="16" t="s">
        <v>62</v>
      </c>
      <c r="L886" s="56"/>
      <c r="M886" s="15"/>
      <c r="N886" s="15" t="s">
        <v>31</v>
      </c>
      <c r="O886" s="15"/>
      <c r="P886" s="16" t="s">
        <v>1118</v>
      </c>
      <c r="Q886" s="17">
        <v>2999</v>
      </c>
      <c r="R886" s="18">
        <v>47</v>
      </c>
      <c r="S886" s="19">
        <v>1827.8905</v>
      </c>
      <c r="T886" s="20" t="s">
        <v>283</v>
      </c>
      <c r="U886" s="21" t="s">
        <v>288</v>
      </c>
      <c r="V886" s="22">
        <v>48</v>
      </c>
      <c r="W886" s="22">
        <v>8</v>
      </c>
      <c r="X886" s="23"/>
    </row>
    <row r="887" spans="1:24" s="1" customFormat="1" ht="26" customHeight="1" x14ac:dyDescent="0.3">
      <c r="A887" s="11" t="s">
        <v>570</v>
      </c>
      <c r="B887" s="11" t="s">
        <v>1184</v>
      </c>
      <c r="C887" s="12" t="s">
        <v>1185</v>
      </c>
      <c r="D887" s="57"/>
      <c r="E887" s="39" t="str">
        <f>HYPERLINK("https://www.google.ru/search?q=112378984&amp;newwindow=1&amp;tbm=isch","Еще фото")</f>
        <v>Еще фото</v>
      </c>
      <c r="F887" s="14"/>
      <c r="G887" s="11" t="s">
        <v>439</v>
      </c>
      <c r="H887" s="11" t="s">
        <v>27</v>
      </c>
      <c r="I887" s="15" t="s">
        <v>435</v>
      </c>
      <c r="J887" s="15" t="s">
        <v>28</v>
      </c>
      <c r="K887" s="16" t="s">
        <v>62</v>
      </c>
      <c r="L887" s="55" t="s">
        <v>1183</v>
      </c>
      <c r="M887" s="15"/>
      <c r="N887" s="15" t="s">
        <v>112</v>
      </c>
      <c r="O887" s="15"/>
      <c r="P887" s="16" t="s">
        <v>1118</v>
      </c>
      <c r="Q887" s="17">
        <v>2999</v>
      </c>
      <c r="R887" s="18">
        <v>47</v>
      </c>
      <c r="S887" s="19">
        <v>1827.8905</v>
      </c>
      <c r="T887" s="20" t="s">
        <v>283</v>
      </c>
      <c r="U887" s="21" t="s">
        <v>285</v>
      </c>
      <c r="V887" s="22">
        <v>42</v>
      </c>
      <c r="W887" s="22">
        <v>1</v>
      </c>
      <c r="X887" s="23"/>
    </row>
    <row r="888" spans="1:24" s="1" customFormat="1" ht="26" customHeight="1" x14ac:dyDescent="0.3">
      <c r="A888" s="24" t="s">
        <v>570</v>
      </c>
      <c r="B888" s="24" t="s">
        <v>1184</v>
      </c>
      <c r="C888" s="12" t="s">
        <v>1185</v>
      </c>
      <c r="D888" s="58"/>
      <c r="E888" s="39" t="str">
        <f>HYPERLINK("https://www.google.ru/search?q=112378984&amp;newwindow=1&amp;tbm=isch","Еще фото")</f>
        <v>Еще фото</v>
      </c>
      <c r="F888" s="14"/>
      <c r="G888" s="24" t="s">
        <v>439</v>
      </c>
      <c r="H888" s="24" t="s">
        <v>27</v>
      </c>
      <c r="I888" s="24" t="s">
        <v>435</v>
      </c>
      <c r="J888" s="15" t="s">
        <v>28</v>
      </c>
      <c r="K888" s="16" t="s">
        <v>62</v>
      </c>
      <c r="L888" s="60"/>
      <c r="M888" s="15"/>
      <c r="N888" s="15" t="s">
        <v>112</v>
      </c>
      <c r="O888" s="15"/>
      <c r="P888" s="16" t="s">
        <v>1118</v>
      </c>
      <c r="Q888" s="17">
        <v>2999</v>
      </c>
      <c r="R888" s="18">
        <v>47</v>
      </c>
      <c r="S888" s="19">
        <v>1827.8905</v>
      </c>
      <c r="T888" s="20" t="s">
        <v>283</v>
      </c>
      <c r="U888" s="21" t="s">
        <v>286</v>
      </c>
      <c r="V888" s="22">
        <v>44</v>
      </c>
      <c r="W888" s="22">
        <v>5</v>
      </c>
      <c r="X888" s="23"/>
    </row>
    <row r="889" spans="1:24" s="1" customFormat="1" ht="26" customHeight="1" x14ac:dyDescent="0.3">
      <c r="A889" s="24" t="s">
        <v>570</v>
      </c>
      <c r="B889" s="24" t="s">
        <v>1184</v>
      </c>
      <c r="C889" s="12" t="s">
        <v>1185</v>
      </c>
      <c r="D889" s="58"/>
      <c r="E889" s="39" t="str">
        <f>HYPERLINK("https://www.google.ru/search?q=112378984&amp;newwindow=1&amp;tbm=isch","Еще фото")</f>
        <v>Еще фото</v>
      </c>
      <c r="F889" s="14"/>
      <c r="G889" s="24" t="s">
        <v>439</v>
      </c>
      <c r="H889" s="24" t="s">
        <v>27</v>
      </c>
      <c r="I889" s="24" t="s">
        <v>435</v>
      </c>
      <c r="J889" s="15" t="s">
        <v>28</v>
      </c>
      <c r="K889" s="16" t="s">
        <v>62</v>
      </c>
      <c r="L889" s="60"/>
      <c r="M889" s="15"/>
      <c r="N889" s="15" t="s">
        <v>112</v>
      </c>
      <c r="O889" s="15"/>
      <c r="P889" s="16" t="s">
        <v>1118</v>
      </c>
      <c r="Q889" s="17">
        <v>2999</v>
      </c>
      <c r="R889" s="18">
        <v>47</v>
      </c>
      <c r="S889" s="19">
        <v>1827.8905</v>
      </c>
      <c r="T889" s="20" t="s">
        <v>283</v>
      </c>
      <c r="U889" s="21" t="s">
        <v>287</v>
      </c>
      <c r="V889" s="22">
        <v>46</v>
      </c>
      <c r="W889" s="22">
        <v>6</v>
      </c>
      <c r="X889" s="23"/>
    </row>
    <row r="890" spans="1:24" s="1" customFormat="1" ht="26" customHeight="1" x14ac:dyDescent="0.3">
      <c r="A890" s="24" t="s">
        <v>570</v>
      </c>
      <c r="B890" s="24" t="s">
        <v>1184</v>
      </c>
      <c r="C890" s="12" t="s">
        <v>1185</v>
      </c>
      <c r="D890" s="59"/>
      <c r="E890" s="39" t="str">
        <f>HYPERLINK("https://www.google.ru/search?q=112378984&amp;newwindow=1&amp;tbm=isch","Еще фото")</f>
        <v>Еще фото</v>
      </c>
      <c r="F890" s="14"/>
      <c r="G890" s="24" t="s">
        <v>439</v>
      </c>
      <c r="H890" s="24" t="s">
        <v>27</v>
      </c>
      <c r="I890" s="24" t="s">
        <v>435</v>
      </c>
      <c r="J890" s="15" t="s">
        <v>28</v>
      </c>
      <c r="K890" s="16" t="s">
        <v>62</v>
      </c>
      <c r="L890" s="56"/>
      <c r="M890" s="15"/>
      <c r="N890" s="15" t="s">
        <v>112</v>
      </c>
      <c r="O890" s="15"/>
      <c r="P890" s="16" t="s">
        <v>1118</v>
      </c>
      <c r="Q890" s="17">
        <v>2999</v>
      </c>
      <c r="R890" s="18">
        <v>47</v>
      </c>
      <c r="S890" s="19">
        <v>1827.8905</v>
      </c>
      <c r="T890" s="20" t="s">
        <v>283</v>
      </c>
      <c r="U890" s="21" t="s">
        <v>288</v>
      </c>
      <c r="V890" s="22">
        <v>48</v>
      </c>
      <c r="W890" s="22">
        <v>8</v>
      </c>
      <c r="X890" s="23"/>
    </row>
    <row r="891" spans="1:24" s="1" customFormat="1" ht="35" customHeight="1" x14ac:dyDescent="0.3">
      <c r="A891" s="11" t="s">
        <v>570</v>
      </c>
      <c r="B891" s="11" t="s">
        <v>1186</v>
      </c>
      <c r="C891" s="12" t="s">
        <v>1187</v>
      </c>
      <c r="D891" s="57"/>
      <c r="E891" s="39" t="str">
        <f>HYPERLINK("https://www.google.ru/search?q=112379254&amp;newwindow=1&amp;tbm=isch","Еще фото")</f>
        <v>Еще фото</v>
      </c>
      <c r="F891" s="14"/>
      <c r="G891" s="11" t="s">
        <v>439</v>
      </c>
      <c r="H891" s="11" t="s">
        <v>27</v>
      </c>
      <c r="I891" s="15" t="s">
        <v>435</v>
      </c>
      <c r="J891" s="15" t="s">
        <v>28</v>
      </c>
      <c r="K891" s="16" t="s">
        <v>62</v>
      </c>
      <c r="L891" s="55" t="s">
        <v>1077</v>
      </c>
      <c r="M891" s="15"/>
      <c r="N891" s="15" t="s">
        <v>112</v>
      </c>
      <c r="O891" s="15"/>
      <c r="P891" s="16" t="s">
        <v>1078</v>
      </c>
      <c r="Q891" s="17">
        <v>7399</v>
      </c>
      <c r="R891" s="18">
        <v>47</v>
      </c>
      <c r="S891" s="19">
        <v>4509.6904999999997</v>
      </c>
      <c r="T891" s="20" t="s">
        <v>283</v>
      </c>
      <c r="U891" s="21" t="s">
        <v>285</v>
      </c>
      <c r="V891" s="22">
        <v>42</v>
      </c>
      <c r="W891" s="22">
        <v>5</v>
      </c>
      <c r="X891" s="23"/>
    </row>
    <row r="892" spans="1:24" s="1" customFormat="1" ht="35" customHeight="1" x14ac:dyDescent="0.3">
      <c r="A892" s="24" t="s">
        <v>570</v>
      </c>
      <c r="B892" s="24" t="s">
        <v>1186</v>
      </c>
      <c r="C892" s="12" t="s">
        <v>1187</v>
      </c>
      <c r="D892" s="58"/>
      <c r="E892" s="39" t="str">
        <f>HYPERLINK("https://www.google.ru/search?q=112379254&amp;newwindow=1&amp;tbm=isch","Еще фото")</f>
        <v>Еще фото</v>
      </c>
      <c r="F892" s="14"/>
      <c r="G892" s="24" t="s">
        <v>439</v>
      </c>
      <c r="H892" s="24" t="s">
        <v>27</v>
      </c>
      <c r="I892" s="24" t="s">
        <v>435</v>
      </c>
      <c r="J892" s="15" t="s">
        <v>28</v>
      </c>
      <c r="K892" s="16" t="s">
        <v>62</v>
      </c>
      <c r="L892" s="60"/>
      <c r="M892" s="15"/>
      <c r="N892" s="15" t="s">
        <v>112</v>
      </c>
      <c r="O892" s="15"/>
      <c r="P892" s="16" t="s">
        <v>1078</v>
      </c>
      <c r="Q892" s="17">
        <v>7399</v>
      </c>
      <c r="R892" s="18">
        <v>47</v>
      </c>
      <c r="S892" s="19">
        <v>4509.6904999999997</v>
      </c>
      <c r="T892" s="20" t="s">
        <v>283</v>
      </c>
      <c r="U892" s="21" t="s">
        <v>286</v>
      </c>
      <c r="V892" s="22">
        <v>44</v>
      </c>
      <c r="W892" s="22">
        <v>8</v>
      </c>
      <c r="X892" s="23"/>
    </row>
    <row r="893" spans="1:24" s="1" customFormat="1" ht="37.049999999999997" customHeight="1" x14ac:dyDescent="0.3">
      <c r="A893" s="24" t="s">
        <v>570</v>
      </c>
      <c r="B893" s="24" t="s">
        <v>1186</v>
      </c>
      <c r="C893" s="12" t="s">
        <v>1187</v>
      </c>
      <c r="D893" s="59"/>
      <c r="E893" s="39" t="str">
        <f>HYPERLINK("https://www.google.ru/search?q=112379254&amp;newwindow=1&amp;tbm=isch","Еще фото")</f>
        <v>Еще фото</v>
      </c>
      <c r="F893" s="14"/>
      <c r="G893" s="24" t="s">
        <v>439</v>
      </c>
      <c r="H893" s="24" t="s">
        <v>27</v>
      </c>
      <c r="I893" s="24" t="s">
        <v>435</v>
      </c>
      <c r="J893" s="15" t="s">
        <v>28</v>
      </c>
      <c r="K893" s="16" t="s">
        <v>62</v>
      </c>
      <c r="L893" s="56"/>
      <c r="M893" s="15"/>
      <c r="N893" s="15" t="s">
        <v>112</v>
      </c>
      <c r="O893" s="15"/>
      <c r="P893" s="16" t="s">
        <v>1078</v>
      </c>
      <c r="Q893" s="17">
        <v>7399</v>
      </c>
      <c r="R893" s="18">
        <v>47</v>
      </c>
      <c r="S893" s="19">
        <v>4509.6904999999997</v>
      </c>
      <c r="T893" s="20" t="s">
        <v>283</v>
      </c>
      <c r="U893" s="21" t="s">
        <v>287</v>
      </c>
      <c r="V893" s="22">
        <v>46</v>
      </c>
      <c r="W893" s="22">
        <v>8</v>
      </c>
      <c r="X893" s="23"/>
    </row>
    <row r="894" spans="1:24" s="1" customFormat="1" ht="108" customHeight="1" x14ac:dyDescent="0.3">
      <c r="A894" s="11" t="s">
        <v>570</v>
      </c>
      <c r="B894" s="11" t="s">
        <v>1188</v>
      </c>
      <c r="C894" s="12" t="s">
        <v>1189</v>
      </c>
      <c r="D894" s="13"/>
      <c r="E894" s="39" t="str">
        <f>HYPERLINK("https://www.google.ru/search?q=112372711&amp;newwindow=1&amp;tbm=isch","Еще фото")</f>
        <v>Еще фото</v>
      </c>
      <c r="F894" s="14"/>
      <c r="G894" s="11" t="s">
        <v>501</v>
      </c>
      <c r="H894" s="11" t="s">
        <v>266</v>
      </c>
      <c r="I894" s="15" t="s">
        <v>502</v>
      </c>
      <c r="J894" s="15" t="s">
        <v>28</v>
      </c>
      <c r="K894" s="16" t="s">
        <v>29</v>
      </c>
      <c r="L894" s="15" t="s">
        <v>1190</v>
      </c>
      <c r="M894" s="15"/>
      <c r="N894" s="15" t="s">
        <v>347</v>
      </c>
      <c r="O894" s="15"/>
      <c r="P894" s="16" t="s">
        <v>1191</v>
      </c>
      <c r="Q894" s="17">
        <v>3899</v>
      </c>
      <c r="R894" s="18">
        <v>50</v>
      </c>
      <c r="S894" s="19">
        <v>2241.9249999999997</v>
      </c>
      <c r="T894" s="20" t="s">
        <v>270</v>
      </c>
      <c r="U894" s="21" t="s">
        <v>271</v>
      </c>
      <c r="V894" s="25" t="s">
        <v>272</v>
      </c>
      <c r="W894" s="22">
        <v>28</v>
      </c>
      <c r="X894" s="23"/>
    </row>
    <row r="895" spans="1:24" s="1" customFormat="1" ht="108" customHeight="1" x14ac:dyDescent="0.3">
      <c r="A895" s="11" t="s">
        <v>570</v>
      </c>
      <c r="B895" s="11" t="s">
        <v>1192</v>
      </c>
      <c r="C895" s="12" t="s">
        <v>1193</v>
      </c>
      <c r="D895" s="13"/>
      <c r="E895" s="39" t="str">
        <f>HYPERLINK("https://www.google.ru/search?q=112358302&amp;newwindow=1&amp;tbm=isch","Еще фото")</f>
        <v>Еще фото</v>
      </c>
      <c r="F895" s="14"/>
      <c r="G895" s="11" t="s">
        <v>501</v>
      </c>
      <c r="H895" s="11" t="s">
        <v>266</v>
      </c>
      <c r="I895" s="15" t="s">
        <v>502</v>
      </c>
      <c r="J895" s="15" t="s">
        <v>279</v>
      </c>
      <c r="K895" s="16" t="s">
        <v>29</v>
      </c>
      <c r="L895" s="15" t="s">
        <v>1194</v>
      </c>
      <c r="M895" s="15"/>
      <c r="N895" s="15" t="s">
        <v>49</v>
      </c>
      <c r="O895" s="15"/>
      <c r="P895" s="16" t="s">
        <v>1191</v>
      </c>
      <c r="Q895" s="17">
        <v>3799</v>
      </c>
      <c r="R895" s="18">
        <v>47</v>
      </c>
      <c r="S895" s="19">
        <v>2315.4904999999999</v>
      </c>
      <c r="T895" s="20" t="s">
        <v>270</v>
      </c>
      <c r="U895" s="21" t="s">
        <v>271</v>
      </c>
      <c r="V895" s="25" t="s">
        <v>272</v>
      </c>
      <c r="W895" s="22">
        <v>1</v>
      </c>
      <c r="X895" s="23"/>
    </row>
    <row r="896" spans="1:24" s="1" customFormat="1" ht="108" customHeight="1" x14ac:dyDescent="0.3">
      <c r="A896" s="11" t="s">
        <v>570</v>
      </c>
      <c r="B896" s="11" t="s">
        <v>1195</v>
      </c>
      <c r="C896" s="12" t="s">
        <v>1196</v>
      </c>
      <c r="D896" s="13"/>
      <c r="E896" s="39" t="str">
        <f>HYPERLINK("https://www.google.ru/search?q=112372706&amp;newwindow=1&amp;tbm=isch","Еще фото")</f>
        <v>Еще фото</v>
      </c>
      <c r="F896" s="14"/>
      <c r="G896" s="11" t="s">
        <v>501</v>
      </c>
      <c r="H896" s="11" t="s">
        <v>266</v>
      </c>
      <c r="I896" s="15" t="s">
        <v>502</v>
      </c>
      <c r="J896" s="15" t="s">
        <v>28</v>
      </c>
      <c r="K896" s="16" t="s">
        <v>29</v>
      </c>
      <c r="L896" s="15" t="s">
        <v>1197</v>
      </c>
      <c r="M896" s="15"/>
      <c r="N896" s="15" t="s">
        <v>49</v>
      </c>
      <c r="O896" s="15"/>
      <c r="P896" s="16" t="s">
        <v>1191</v>
      </c>
      <c r="Q896" s="17">
        <v>3899</v>
      </c>
      <c r="R896" s="18">
        <v>47</v>
      </c>
      <c r="S896" s="19">
        <v>2376.4404999999997</v>
      </c>
      <c r="T896" s="20" t="s">
        <v>270</v>
      </c>
      <c r="U896" s="21" t="s">
        <v>271</v>
      </c>
      <c r="V896" s="25" t="s">
        <v>272</v>
      </c>
      <c r="W896" s="22">
        <v>27</v>
      </c>
      <c r="X896" s="23"/>
    </row>
    <row r="897" spans="1:24" s="1" customFormat="1" ht="13.05" customHeight="1" x14ac:dyDescent="0.3">
      <c r="A897" s="11" t="s">
        <v>570</v>
      </c>
      <c r="B897" s="11" t="s">
        <v>1198</v>
      </c>
      <c r="C897" s="12" t="s">
        <v>1199</v>
      </c>
      <c r="D897" s="57"/>
      <c r="E897" s="39" t="str">
        <f t="shared" ref="E897:E904" si="17">HYPERLINK("https://www.google.ru/search?q=112376346&amp;newwindow=1&amp;tbm=isch","Еще фото")</f>
        <v>Еще фото</v>
      </c>
      <c r="F897" s="14"/>
      <c r="G897" s="11" t="s">
        <v>514</v>
      </c>
      <c r="H897" s="11" t="s">
        <v>27</v>
      </c>
      <c r="I897" s="15" t="s">
        <v>514</v>
      </c>
      <c r="J897" s="15" t="s">
        <v>28</v>
      </c>
      <c r="K897" s="16" t="s">
        <v>29</v>
      </c>
      <c r="L897" s="55" t="s">
        <v>577</v>
      </c>
      <c r="M897" s="15"/>
      <c r="N897" s="15" t="s">
        <v>31</v>
      </c>
      <c r="O897" s="15"/>
      <c r="P897" s="16" t="s">
        <v>574</v>
      </c>
      <c r="Q897" s="17">
        <v>6199</v>
      </c>
      <c r="R897" s="18">
        <v>50</v>
      </c>
      <c r="S897" s="19">
        <v>3564.4249999999997</v>
      </c>
      <c r="T897" s="20" t="s">
        <v>33</v>
      </c>
      <c r="U897" s="28" t="s">
        <v>520</v>
      </c>
      <c r="V897" s="25" t="s">
        <v>231</v>
      </c>
      <c r="W897" s="22">
        <v>2</v>
      </c>
      <c r="X897" s="23"/>
    </row>
    <row r="898" spans="1:24" s="1" customFormat="1" ht="13.05" customHeight="1" x14ac:dyDescent="0.3">
      <c r="A898" s="24" t="s">
        <v>570</v>
      </c>
      <c r="B898" s="24" t="s">
        <v>1198</v>
      </c>
      <c r="C898" s="12" t="s">
        <v>1199</v>
      </c>
      <c r="D898" s="58"/>
      <c r="E898" s="39" t="str">
        <f t="shared" si="17"/>
        <v>Еще фото</v>
      </c>
      <c r="F898" s="14"/>
      <c r="G898" s="24" t="s">
        <v>514</v>
      </c>
      <c r="H898" s="24" t="s">
        <v>27</v>
      </c>
      <c r="I898" s="24" t="s">
        <v>514</v>
      </c>
      <c r="J898" s="15" t="s">
        <v>28</v>
      </c>
      <c r="K898" s="16" t="s">
        <v>29</v>
      </c>
      <c r="L898" s="60"/>
      <c r="M898" s="15"/>
      <c r="N898" s="15" t="s">
        <v>31</v>
      </c>
      <c r="O898" s="15"/>
      <c r="P898" s="16" t="s">
        <v>574</v>
      </c>
      <c r="Q898" s="17">
        <v>6199</v>
      </c>
      <c r="R898" s="18">
        <v>50</v>
      </c>
      <c r="S898" s="19">
        <v>3564.4249999999997</v>
      </c>
      <c r="T898" s="20" t="s">
        <v>33</v>
      </c>
      <c r="U898" s="21" t="s">
        <v>529</v>
      </c>
      <c r="V898" s="25" t="s">
        <v>52</v>
      </c>
      <c r="W898" s="22">
        <v>2</v>
      </c>
      <c r="X898" s="23"/>
    </row>
    <row r="899" spans="1:24" s="1" customFormat="1" ht="13.05" customHeight="1" x14ac:dyDescent="0.3">
      <c r="A899" s="24" t="s">
        <v>570</v>
      </c>
      <c r="B899" s="24" t="s">
        <v>1198</v>
      </c>
      <c r="C899" s="12" t="s">
        <v>1199</v>
      </c>
      <c r="D899" s="58"/>
      <c r="E899" s="39" t="str">
        <f t="shared" si="17"/>
        <v>Еще фото</v>
      </c>
      <c r="F899" s="14"/>
      <c r="G899" s="24" t="s">
        <v>514</v>
      </c>
      <c r="H899" s="24" t="s">
        <v>27</v>
      </c>
      <c r="I899" s="24" t="s">
        <v>514</v>
      </c>
      <c r="J899" s="15" t="s">
        <v>28</v>
      </c>
      <c r="K899" s="16" t="s">
        <v>29</v>
      </c>
      <c r="L899" s="60"/>
      <c r="M899" s="15"/>
      <c r="N899" s="15" t="s">
        <v>31</v>
      </c>
      <c r="O899" s="15"/>
      <c r="P899" s="16" t="s">
        <v>574</v>
      </c>
      <c r="Q899" s="17">
        <v>6199</v>
      </c>
      <c r="R899" s="18">
        <v>50</v>
      </c>
      <c r="S899" s="19">
        <v>3564.4249999999997</v>
      </c>
      <c r="T899" s="20" t="s">
        <v>33</v>
      </c>
      <c r="U899" s="21" t="s">
        <v>517</v>
      </c>
      <c r="V899" s="22">
        <v>46</v>
      </c>
      <c r="W899" s="22">
        <v>5</v>
      </c>
      <c r="X899" s="23"/>
    </row>
    <row r="900" spans="1:24" s="1" customFormat="1" ht="13.05" customHeight="1" x14ac:dyDescent="0.3">
      <c r="A900" s="24" t="s">
        <v>570</v>
      </c>
      <c r="B900" s="24" t="s">
        <v>1198</v>
      </c>
      <c r="C900" s="12" t="s">
        <v>1199</v>
      </c>
      <c r="D900" s="58"/>
      <c r="E900" s="39" t="str">
        <f t="shared" si="17"/>
        <v>Еще фото</v>
      </c>
      <c r="F900" s="14"/>
      <c r="G900" s="24" t="s">
        <v>514</v>
      </c>
      <c r="H900" s="24" t="s">
        <v>27</v>
      </c>
      <c r="I900" s="24" t="s">
        <v>514</v>
      </c>
      <c r="J900" s="15" t="s">
        <v>28</v>
      </c>
      <c r="K900" s="16" t="s">
        <v>29</v>
      </c>
      <c r="L900" s="60"/>
      <c r="M900" s="15"/>
      <c r="N900" s="15" t="s">
        <v>31</v>
      </c>
      <c r="O900" s="15"/>
      <c r="P900" s="16" t="s">
        <v>574</v>
      </c>
      <c r="Q900" s="17">
        <v>6199</v>
      </c>
      <c r="R900" s="18">
        <v>50</v>
      </c>
      <c r="S900" s="19">
        <v>3564.4249999999997</v>
      </c>
      <c r="T900" s="20" t="s">
        <v>33</v>
      </c>
      <c r="U900" s="21" t="s">
        <v>518</v>
      </c>
      <c r="V900" s="22">
        <v>48</v>
      </c>
      <c r="W900" s="22">
        <v>4</v>
      </c>
      <c r="X900" s="23"/>
    </row>
    <row r="901" spans="1:24" s="1" customFormat="1" ht="13.05" customHeight="1" x14ac:dyDescent="0.3">
      <c r="A901" s="24" t="s">
        <v>570</v>
      </c>
      <c r="B901" s="24" t="s">
        <v>1198</v>
      </c>
      <c r="C901" s="12" t="s">
        <v>1199</v>
      </c>
      <c r="D901" s="58"/>
      <c r="E901" s="39" t="str">
        <f t="shared" si="17"/>
        <v>Еще фото</v>
      </c>
      <c r="F901" s="14"/>
      <c r="G901" s="24" t="s">
        <v>514</v>
      </c>
      <c r="H901" s="24" t="s">
        <v>27</v>
      </c>
      <c r="I901" s="24" t="s">
        <v>514</v>
      </c>
      <c r="J901" s="15" t="s">
        <v>28</v>
      </c>
      <c r="K901" s="16" t="s">
        <v>29</v>
      </c>
      <c r="L901" s="60"/>
      <c r="M901" s="15"/>
      <c r="N901" s="15" t="s">
        <v>31</v>
      </c>
      <c r="O901" s="15"/>
      <c r="P901" s="16" t="s">
        <v>574</v>
      </c>
      <c r="Q901" s="17">
        <v>6199</v>
      </c>
      <c r="R901" s="18">
        <v>50</v>
      </c>
      <c r="S901" s="19">
        <v>3564.4249999999997</v>
      </c>
      <c r="T901" s="20" t="s">
        <v>33</v>
      </c>
      <c r="U901" s="21" t="s">
        <v>522</v>
      </c>
      <c r="V901" s="25" t="s">
        <v>353</v>
      </c>
      <c r="W901" s="22">
        <v>4</v>
      </c>
      <c r="X901" s="23"/>
    </row>
    <row r="902" spans="1:24" s="1" customFormat="1" ht="13.05" customHeight="1" x14ac:dyDescent="0.3">
      <c r="A902" s="24" t="s">
        <v>570</v>
      </c>
      <c r="B902" s="24" t="s">
        <v>1198</v>
      </c>
      <c r="C902" s="12" t="s">
        <v>1199</v>
      </c>
      <c r="D902" s="58"/>
      <c r="E902" s="39" t="str">
        <f t="shared" si="17"/>
        <v>Еще фото</v>
      </c>
      <c r="F902" s="14"/>
      <c r="G902" s="24" t="s">
        <v>514</v>
      </c>
      <c r="H902" s="24" t="s">
        <v>27</v>
      </c>
      <c r="I902" s="24" t="s">
        <v>514</v>
      </c>
      <c r="J902" s="15" t="s">
        <v>28</v>
      </c>
      <c r="K902" s="16" t="s">
        <v>29</v>
      </c>
      <c r="L902" s="60"/>
      <c r="M902" s="15"/>
      <c r="N902" s="15" t="s">
        <v>31</v>
      </c>
      <c r="O902" s="15"/>
      <c r="P902" s="16" t="s">
        <v>574</v>
      </c>
      <c r="Q902" s="17">
        <v>6199</v>
      </c>
      <c r="R902" s="18">
        <v>50</v>
      </c>
      <c r="S902" s="19">
        <v>3564.4249999999997</v>
      </c>
      <c r="T902" s="20" t="s">
        <v>33</v>
      </c>
      <c r="U902" s="21" t="s">
        <v>519</v>
      </c>
      <c r="V902" s="22">
        <v>50</v>
      </c>
      <c r="W902" s="22">
        <v>1</v>
      </c>
      <c r="X902" s="23"/>
    </row>
    <row r="903" spans="1:24" s="1" customFormat="1" ht="13.05" customHeight="1" x14ac:dyDescent="0.3">
      <c r="A903" s="24" t="s">
        <v>570</v>
      </c>
      <c r="B903" s="24" t="s">
        <v>1198</v>
      </c>
      <c r="C903" s="12" t="s">
        <v>1199</v>
      </c>
      <c r="D903" s="58"/>
      <c r="E903" s="39" t="str">
        <f t="shared" si="17"/>
        <v>Еще фото</v>
      </c>
      <c r="F903" s="14"/>
      <c r="G903" s="24" t="s">
        <v>514</v>
      </c>
      <c r="H903" s="24" t="s">
        <v>27</v>
      </c>
      <c r="I903" s="24" t="s">
        <v>514</v>
      </c>
      <c r="J903" s="15" t="s">
        <v>28</v>
      </c>
      <c r="K903" s="16" t="s">
        <v>29</v>
      </c>
      <c r="L903" s="60"/>
      <c r="M903" s="15"/>
      <c r="N903" s="15" t="s">
        <v>31</v>
      </c>
      <c r="O903" s="15"/>
      <c r="P903" s="16" t="s">
        <v>574</v>
      </c>
      <c r="Q903" s="17">
        <v>6199</v>
      </c>
      <c r="R903" s="18">
        <v>50</v>
      </c>
      <c r="S903" s="19">
        <v>3564.4249999999997</v>
      </c>
      <c r="T903" s="20" t="s">
        <v>33</v>
      </c>
      <c r="U903" s="21" t="s">
        <v>523</v>
      </c>
      <c r="V903" s="22">
        <v>58</v>
      </c>
      <c r="W903" s="22">
        <v>4</v>
      </c>
      <c r="X903" s="23"/>
    </row>
    <row r="904" spans="1:24" s="1" customFormat="1" ht="18" customHeight="1" x14ac:dyDescent="0.3">
      <c r="A904" s="24" t="s">
        <v>570</v>
      </c>
      <c r="B904" s="24" t="s">
        <v>1198</v>
      </c>
      <c r="C904" s="12" t="s">
        <v>1199</v>
      </c>
      <c r="D904" s="59"/>
      <c r="E904" s="39" t="str">
        <f t="shared" si="17"/>
        <v>Еще фото</v>
      </c>
      <c r="F904" s="14"/>
      <c r="G904" s="24" t="s">
        <v>514</v>
      </c>
      <c r="H904" s="24" t="s">
        <v>27</v>
      </c>
      <c r="I904" s="24" t="s">
        <v>514</v>
      </c>
      <c r="J904" s="15" t="s">
        <v>28</v>
      </c>
      <c r="K904" s="16" t="s">
        <v>29</v>
      </c>
      <c r="L904" s="56"/>
      <c r="M904" s="15"/>
      <c r="N904" s="15" t="s">
        <v>31</v>
      </c>
      <c r="O904" s="15"/>
      <c r="P904" s="16" t="s">
        <v>574</v>
      </c>
      <c r="Q904" s="17">
        <v>6199</v>
      </c>
      <c r="R904" s="18">
        <v>50</v>
      </c>
      <c r="S904" s="19">
        <v>3564.4249999999997</v>
      </c>
      <c r="T904" s="20" t="s">
        <v>33</v>
      </c>
      <c r="U904" s="21" t="s">
        <v>546</v>
      </c>
      <c r="V904" s="22">
        <v>60</v>
      </c>
      <c r="W904" s="22">
        <v>2</v>
      </c>
      <c r="X904" s="23"/>
    </row>
    <row r="905" spans="1:24" s="1" customFormat="1" ht="108" customHeight="1" x14ac:dyDescent="0.3">
      <c r="A905" s="11" t="s">
        <v>570</v>
      </c>
      <c r="B905" s="11" t="s">
        <v>1200</v>
      </c>
      <c r="C905" s="12" t="s">
        <v>1201</v>
      </c>
      <c r="D905" s="13"/>
      <c r="E905" s="39" t="str">
        <f>HYPERLINK("https://www.google.ru/search?q=112376734&amp;newwindow=1&amp;tbm=isch","Еще фото")</f>
        <v>Еще фото</v>
      </c>
      <c r="F905" s="14"/>
      <c r="G905" s="11" t="s">
        <v>532</v>
      </c>
      <c r="H905" s="11" t="s">
        <v>27</v>
      </c>
      <c r="I905" s="15" t="s">
        <v>514</v>
      </c>
      <c r="J905" s="15" t="s">
        <v>28</v>
      </c>
      <c r="K905" s="16" t="s">
        <v>62</v>
      </c>
      <c r="L905" s="15" t="s">
        <v>879</v>
      </c>
      <c r="M905" s="15"/>
      <c r="N905" s="15" t="s">
        <v>37</v>
      </c>
      <c r="O905" s="15"/>
      <c r="P905" s="16" t="s">
        <v>42</v>
      </c>
      <c r="Q905" s="17">
        <v>5999</v>
      </c>
      <c r="R905" s="18">
        <v>48.32</v>
      </c>
      <c r="S905" s="19">
        <v>3564.9884999999995</v>
      </c>
      <c r="T905" s="20" t="s">
        <v>33</v>
      </c>
      <c r="U905" s="21" t="s">
        <v>534</v>
      </c>
      <c r="V905" s="22">
        <v>38</v>
      </c>
      <c r="W905" s="22">
        <v>3</v>
      </c>
      <c r="X905" s="23"/>
    </row>
    <row r="906" spans="1:24" s="1" customFormat="1" ht="108" customHeight="1" x14ac:dyDescent="0.3">
      <c r="A906" s="11" t="s">
        <v>570</v>
      </c>
      <c r="B906" s="11" t="s">
        <v>1202</v>
      </c>
      <c r="C906" s="12" t="s">
        <v>1203</v>
      </c>
      <c r="D906" s="13"/>
      <c r="E906" s="39" t="str">
        <f>HYPERLINK("https://www.google.ru/search?q=112363934&amp;newwindow=1&amp;tbm=isch","Еще фото")</f>
        <v>Еще фото</v>
      </c>
      <c r="F906" s="14"/>
      <c r="G906" s="11" t="s">
        <v>514</v>
      </c>
      <c r="H906" s="11" t="s">
        <v>27</v>
      </c>
      <c r="I906" s="15" t="s">
        <v>514</v>
      </c>
      <c r="J906" s="15" t="s">
        <v>28</v>
      </c>
      <c r="K906" s="16" t="s">
        <v>29</v>
      </c>
      <c r="L906" s="15" t="s">
        <v>1204</v>
      </c>
      <c r="M906" s="15"/>
      <c r="N906" s="15" t="s">
        <v>37</v>
      </c>
      <c r="O906" s="15"/>
      <c r="P906" s="16" t="s">
        <v>574</v>
      </c>
      <c r="Q906" s="17">
        <v>6899</v>
      </c>
      <c r="R906" s="18">
        <v>47.82</v>
      </c>
      <c r="S906" s="19">
        <v>4139.9884999999995</v>
      </c>
      <c r="T906" s="20" t="s">
        <v>33</v>
      </c>
      <c r="U906" s="21" t="s">
        <v>529</v>
      </c>
      <c r="V906" s="25" t="s">
        <v>52</v>
      </c>
      <c r="W906" s="22">
        <v>1</v>
      </c>
      <c r="X906" s="23"/>
    </row>
    <row r="907" spans="1:24" s="1" customFormat="1" ht="108" customHeight="1" x14ac:dyDescent="0.3">
      <c r="A907" s="11" t="s">
        <v>570</v>
      </c>
      <c r="B907" s="11" t="s">
        <v>1205</v>
      </c>
      <c r="C907" s="12" t="s">
        <v>1206</v>
      </c>
      <c r="D907" s="13"/>
      <c r="E907" s="39" t="str">
        <f>HYPERLINK("https://www.google.ru/search?q=112333740&amp;newwindow=1&amp;tbm=isch","Еще фото")</f>
        <v>Еще фото</v>
      </c>
      <c r="F907" s="14"/>
      <c r="G907" s="11" t="s">
        <v>514</v>
      </c>
      <c r="H907" s="11" t="s">
        <v>27</v>
      </c>
      <c r="I907" s="15" t="s">
        <v>514</v>
      </c>
      <c r="J907" s="15" t="s">
        <v>28</v>
      </c>
      <c r="K907" s="16" t="s">
        <v>29</v>
      </c>
      <c r="L907" s="15" t="s">
        <v>1207</v>
      </c>
      <c r="M907" s="15"/>
      <c r="N907" s="15" t="s">
        <v>112</v>
      </c>
      <c r="O907" s="15"/>
      <c r="P907" s="16" t="s">
        <v>50</v>
      </c>
      <c r="Q907" s="17">
        <v>7599</v>
      </c>
      <c r="R907" s="18">
        <v>47.36</v>
      </c>
      <c r="S907" s="19">
        <v>4599.9884999999995</v>
      </c>
      <c r="T907" s="20" t="s">
        <v>33</v>
      </c>
      <c r="U907" s="21" t="s">
        <v>518</v>
      </c>
      <c r="V907" s="22">
        <v>48</v>
      </c>
      <c r="W907" s="22">
        <v>6</v>
      </c>
      <c r="X907" s="23"/>
    </row>
    <row r="908" spans="1:24" s="1" customFormat="1" ht="17" customHeight="1" x14ac:dyDescent="0.3">
      <c r="A908" s="11" t="s">
        <v>570</v>
      </c>
      <c r="B908" s="11" t="s">
        <v>1208</v>
      </c>
      <c r="C908" s="12" t="s">
        <v>1209</v>
      </c>
      <c r="D908" s="57"/>
      <c r="E908" s="39" t="str">
        <f t="shared" ref="E908:E913" si="18">HYPERLINK("https://www.google.ru/search?q=112332264&amp;newwindow=1&amp;tbm=isch","Еще фото")</f>
        <v>Еще фото</v>
      </c>
      <c r="F908" s="14"/>
      <c r="G908" s="11" t="s">
        <v>514</v>
      </c>
      <c r="H908" s="11" t="s">
        <v>27</v>
      </c>
      <c r="I908" s="15" t="s">
        <v>514</v>
      </c>
      <c r="J908" s="15" t="s">
        <v>28</v>
      </c>
      <c r="K908" s="16" t="s">
        <v>29</v>
      </c>
      <c r="L908" s="55" t="s">
        <v>1210</v>
      </c>
      <c r="M908" s="15"/>
      <c r="N908" s="15" t="s">
        <v>112</v>
      </c>
      <c r="O908" s="15"/>
      <c r="P908" s="16" t="s">
        <v>1211</v>
      </c>
      <c r="Q908" s="17">
        <v>5799</v>
      </c>
      <c r="R908" s="18">
        <v>47</v>
      </c>
      <c r="S908" s="19">
        <v>3534.4904999999994</v>
      </c>
      <c r="T908" s="20" t="s">
        <v>33</v>
      </c>
      <c r="U908" s="21" t="s">
        <v>529</v>
      </c>
      <c r="V908" s="25" t="s">
        <v>52</v>
      </c>
      <c r="W908" s="22">
        <v>1</v>
      </c>
      <c r="X908" s="23"/>
    </row>
    <row r="909" spans="1:24" s="1" customFormat="1" ht="17" customHeight="1" x14ac:dyDescent="0.3">
      <c r="A909" s="24" t="s">
        <v>570</v>
      </c>
      <c r="B909" s="24" t="s">
        <v>1208</v>
      </c>
      <c r="C909" s="12" t="s">
        <v>1209</v>
      </c>
      <c r="D909" s="58"/>
      <c r="E909" s="39" t="str">
        <f t="shared" si="18"/>
        <v>Еще фото</v>
      </c>
      <c r="F909" s="14"/>
      <c r="G909" s="24" t="s">
        <v>514</v>
      </c>
      <c r="H909" s="24" t="s">
        <v>27</v>
      </c>
      <c r="I909" s="24" t="s">
        <v>514</v>
      </c>
      <c r="J909" s="15" t="s">
        <v>28</v>
      </c>
      <c r="K909" s="16" t="s">
        <v>29</v>
      </c>
      <c r="L909" s="60"/>
      <c r="M909" s="15"/>
      <c r="N909" s="15" t="s">
        <v>112</v>
      </c>
      <c r="O909" s="15"/>
      <c r="P909" s="16" t="s">
        <v>1211</v>
      </c>
      <c r="Q909" s="17">
        <v>5799</v>
      </c>
      <c r="R909" s="18">
        <v>47</v>
      </c>
      <c r="S909" s="19">
        <v>3534.4904999999994</v>
      </c>
      <c r="T909" s="20" t="s">
        <v>33</v>
      </c>
      <c r="U909" s="21" t="s">
        <v>517</v>
      </c>
      <c r="V909" s="22">
        <v>46</v>
      </c>
      <c r="W909" s="22">
        <v>1</v>
      </c>
      <c r="X909" s="23"/>
    </row>
    <row r="910" spans="1:24" s="1" customFormat="1" ht="17" customHeight="1" x14ac:dyDescent="0.3">
      <c r="A910" s="24" t="s">
        <v>570</v>
      </c>
      <c r="B910" s="24" t="s">
        <v>1208</v>
      </c>
      <c r="C910" s="12" t="s">
        <v>1209</v>
      </c>
      <c r="D910" s="58"/>
      <c r="E910" s="39" t="str">
        <f t="shared" si="18"/>
        <v>Еще фото</v>
      </c>
      <c r="F910" s="14"/>
      <c r="G910" s="24" t="s">
        <v>514</v>
      </c>
      <c r="H910" s="24" t="s">
        <v>27</v>
      </c>
      <c r="I910" s="24" t="s">
        <v>514</v>
      </c>
      <c r="J910" s="15" t="s">
        <v>28</v>
      </c>
      <c r="K910" s="16" t="s">
        <v>29</v>
      </c>
      <c r="L910" s="60"/>
      <c r="M910" s="15"/>
      <c r="N910" s="15" t="s">
        <v>112</v>
      </c>
      <c r="O910" s="15"/>
      <c r="P910" s="16" t="s">
        <v>1211</v>
      </c>
      <c r="Q910" s="17">
        <v>5799</v>
      </c>
      <c r="R910" s="18">
        <v>47</v>
      </c>
      <c r="S910" s="19">
        <v>3534.4904999999994</v>
      </c>
      <c r="T910" s="20" t="s">
        <v>33</v>
      </c>
      <c r="U910" s="21" t="s">
        <v>518</v>
      </c>
      <c r="V910" s="22">
        <v>48</v>
      </c>
      <c r="W910" s="22">
        <v>1</v>
      </c>
      <c r="X910" s="23"/>
    </row>
    <row r="911" spans="1:24" s="1" customFormat="1" ht="17" customHeight="1" x14ac:dyDescent="0.3">
      <c r="A911" s="24" t="s">
        <v>570</v>
      </c>
      <c r="B911" s="24" t="s">
        <v>1208</v>
      </c>
      <c r="C911" s="12" t="s">
        <v>1209</v>
      </c>
      <c r="D911" s="58"/>
      <c r="E911" s="39" t="str">
        <f t="shared" si="18"/>
        <v>Еще фото</v>
      </c>
      <c r="F911" s="14"/>
      <c r="G911" s="24" t="s">
        <v>514</v>
      </c>
      <c r="H911" s="24" t="s">
        <v>27</v>
      </c>
      <c r="I911" s="24" t="s">
        <v>514</v>
      </c>
      <c r="J911" s="15" t="s">
        <v>28</v>
      </c>
      <c r="K911" s="16" t="s">
        <v>29</v>
      </c>
      <c r="L911" s="60"/>
      <c r="M911" s="15"/>
      <c r="N911" s="15" t="s">
        <v>112</v>
      </c>
      <c r="O911" s="15"/>
      <c r="P911" s="16" t="s">
        <v>1211</v>
      </c>
      <c r="Q911" s="17">
        <v>5799</v>
      </c>
      <c r="R911" s="18">
        <v>47</v>
      </c>
      <c r="S911" s="19">
        <v>3534.4904999999994</v>
      </c>
      <c r="T911" s="20" t="s">
        <v>33</v>
      </c>
      <c r="U911" s="21" t="s">
        <v>522</v>
      </c>
      <c r="V911" s="25" t="s">
        <v>353</v>
      </c>
      <c r="W911" s="22">
        <v>1</v>
      </c>
      <c r="X911" s="23"/>
    </row>
    <row r="912" spans="1:24" s="1" customFormat="1" ht="17" customHeight="1" x14ac:dyDescent="0.3">
      <c r="A912" s="24" t="s">
        <v>570</v>
      </c>
      <c r="B912" s="24" t="s">
        <v>1208</v>
      </c>
      <c r="C912" s="12" t="s">
        <v>1209</v>
      </c>
      <c r="D912" s="58"/>
      <c r="E912" s="39" t="str">
        <f t="shared" si="18"/>
        <v>Еще фото</v>
      </c>
      <c r="F912" s="14"/>
      <c r="G912" s="24" t="s">
        <v>514</v>
      </c>
      <c r="H912" s="24" t="s">
        <v>27</v>
      </c>
      <c r="I912" s="24" t="s">
        <v>514</v>
      </c>
      <c r="J912" s="15" t="s">
        <v>28</v>
      </c>
      <c r="K912" s="16" t="s">
        <v>29</v>
      </c>
      <c r="L912" s="60"/>
      <c r="M912" s="15"/>
      <c r="N912" s="15" t="s">
        <v>112</v>
      </c>
      <c r="O912" s="15"/>
      <c r="P912" s="16" t="s">
        <v>1211</v>
      </c>
      <c r="Q912" s="17">
        <v>5799</v>
      </c>
      <c r="R912" s="18">
        <v>47</v>
      </c>
      <c r="S912" s="19">
        <v>3534.4904999999994</v>
      </c>
      <c r="T912" s="20" t="s">
        <v>33</v>
      </c>
      <c r="U912" s="21" t="s">
        <v>519</v>
      </c>
      <c r="V912" s="22">
        <v>50</v>
      </c>
      <c r="W912" s="22">
        <v>1</v>
      </c>
      <c r="X912" s="23"/>
    </row>
    <row r="913" spans="1:24" s="1" customFormat="1" ht="22.05" customHeight="1" x14ac:dyDescent="0.3">
      <c r="A913" s="24" t="s">
        <v>570</v>
      </c>
      <c r="B913" s="24" t="s">
        <v>1208</v>
      </c>
      <c r="C913" s="12" t="s">
        <v>1209</v>
      </c>
      <c r="D913" s="59"/>
      <c r="E913" s="39" t="str">
        <f t="shared" si="18"/>
        <v>Еще фото</v>
      </c>
      <c r="F913" s="14"/>
      <c r="G913" s="24" t="s">
        <v>514</v>
      </c>
      <c r="H913" s="24" t="s">
        <v>27</v>
      </c>
      <c r="I913" s="24" t="s">
        <v>514</v>
      </c>
      <c r="J913" s="15" t="s">
        <v>28</v>
      </c>
      <c r="K913" s="16" t="s">
        <v>29</v>
      </c>
      <c r="L913" s="56"/>
      <c r="M913" s="15"/>
      <c r="N913" s="15" t="s">
        <v>112</v>
      </c>
      <c r="O913" s="15"/>
      <c r="P913" s="16" t="s">
        <v>1211</v>
      </c>
      <c r="Q913" s="17">
        <v>5799</v>
      </c>
      <c r="R913" s="18">
        <v>47</v>
      </c>
      <c r="S913" s="19">
        <v>3534.4904999999994</v>
      </c>
      <c r="T913" s="20" t="s">
        <v>33</v>
      </c>
      <c r="U913" s="21" t="s">
        <v>523</v>
      </c>
      <c r="V913" s="22">
        <v>58</v>
      </c>
      <c r="W913" s="22">
        <v>1</v>
      </c>
      <c r="X913" s="23"/>
    </row>
    <row r="914" spans="1:24" s="1" customFormat="1" ht="35" customHeight="1" x14ac:dyDescent="0.3">
      <c r="A914" s="11" t="s">
        <v>570</v>
      </c>
      <c r="B914" s="11" t="s">
        <v>1212</v>
      </c>
      <c r="C914" s="12" t="s">
        <v>1213</v>
      </c>
      <c r="D914" s="57"/>
      <c r="E914" s="39" t="str">
        <f>HYPERLINK("https://www.google.ru/search?q=112363528&amp;newwindow=1&amp;tbm=isch","Еще фото")</f>
        <v>Еще фото</v>
      </c>
      <c r="F914" s="14"/>
      <c r="G914" s="11" t="s">
        <v>532</v>
      </c>
      <c r="H914" s="11" t="s">
        <v>27</v>
      </c>
      <c r="I914" s="15" t="s">
        <v>514</v>
      </c>
      <c r="J914" s="15" t="s">
        <v>28</v>
      </c>
      <c r="K914" s="16" t="s">
        <v>62</v>
      </c>
      <c r="L914" s="55" t="s">
        <v>1214</v>
      </c>
      <c r="M914" s="15"/>
      <c r="N914" s="15" t="s">
        <v>373</v>
      </c>
      <c r="O914" s="15"/>
      <c r="P914" s="16" t="s">
        <v>708</v>
      </c>
      <c r="Q914" s="17">
        <v>7399</v>
      </c>
      <c r="R914" s="18">
        <v>47</v>
      </c>
      <c r="S914" s="19">
        <v>4509.6904999999997</v>
      </c>
      <c r="T914" s="20" t="s">
        <v>33</v>
      </c>
      <c r="U914" s="21" t="s">
        <v>534</v>
      </c>
      <c r="V914" s="22">
        <v>38</v>
      </c>
      <c r="W914" s="22">
        <v>2</v>
      </c>
      <c r="X914" s="23"/>
    </row>
    <row r="915" spans="1:24" s="1" customFormat="1" ht="35" customHeight="1" x14ac:dyDescent="0.3">
      <c r="A915" s="24" t="s">
        <v>570</v>
      </c>
      <c r="B915" s="24" t="s">
        <v>1212</v>
      </c>
      <c r="C915" s="12" t="s">
        <v>1213</v>
      </c>
      <c r="D915" s="58"/>
      <c r="E915" s="39" t="str">
        <f>HYPERLINK("https://www.google.ru/search?q=112363528&amp;newwindow=1&amp;tbm=isch","Еще фото")</f>
        <v>Еще фото</v>
      </c>
      <c r="F915" s="14"/>
      <c r="G915" s="24" t="s">
        <v>532</v>
      </c>
      <c r="H915" s="24" t="s">
        <v>27</v>
      </c>
      <c r="I915" s="24" t="s">
        <v>514</v>
      </c>
      <c r="J915" s="15" t="s">
        <v>28</v>
      </c>
      <c r="K915" s="16" t="s">
        <v>62</v>
      </c>
      <c r="L915" s="60"/>
      <c r="M915" s="15"/>
      <c r="N915" s="15" t="s">
        <v>373</v>
      </c>
      <c r="O915" s="15"/>
      <c r="P915" s="16" t="s">
        <v>708</v>
      </c>
      <c r="Q915" s="17">
        <v>7399</v>
      </c>
      <c r="R915" s="18">
        <v>47</v>
      </c>
      <c r="S915" s="19">
        <v>4509.6904999999997</v>
      </c>
      <c r="T915" s="20" t="s">
        <v>33</v>
      </c>
      <c r="U915" s="21" t="s">
        <v>518</v>
      </c>
      <c r="V915" s="25" t="s">
        <v>130</v>
      </c>
      <c r="W915" s="22">
        <v>1</v>
      </c>
      <c r="X915" s="23"/>
    </row>
    <row r="916" spans="1:24" s="1" customFormat="1" ht="37.049999999999997" customHeight="1" x14ac:dyDescent="0.3">
      <c r="A916" s="24" t="s">
        <v>570</v>
      </c>
      <c r="B916" s="24" t="s">
        <v>1212</v>
      </c>
      <c r="C916" s="12" t="s">
        <v>1213</v>
      </c>
      <c r="D916" s="59"/>
      <c r="E916" s="39" t="str">
        <f>HYPERLINK("https://www.google.ru/search?q=112363528&amp;newwindow=1&amp;tbm=isch","Еще фото")</f>
        <v>Еще фото</v>
      </c>
      <c r="F916" s="14"/>
      <c r="G916" s="24" t="s">
        <v>532</v>
      </c>
      <c r="H916" s="24" t="s">
        <v>27</v>
      </c>
      <c r="I916" s="24" t="s">
        <v>514</v>
      </c>
      <c r="J916" s="15" t="s">
        <v>28</v>
      </c>
      <c r="K916" s="16" t="s">
        <v>62</v>
      </c>
      <c r="L916" s="56"/>
      <c r="M916" s="15"/>
      <c r="N916" s="15" t="s">
        <v>373</v>
      </c>
      <c r="O916" s="15"/>
      <c r="P916" s="16" t="s">
        <v>708</v>
      </c>
      <c r="Q916" s="17">
        <v>7399</v>
      </c>
      <c r="R916" s="18">
        <v>47</v>
      </c>
      <c r="S916" s="19">
        <v>4509.6904999999997</v>
      </c>
      <c r="T916" s="20" t="s">
        <v>33</v>
      </c>
      <c r="U916" s="21" t="s">
        <v>519</v>
      </c>
      <c r="V916" s="22">
        <v>50</v>
      </c>
      <c r="W916" s="22">
        <v>1</v>
      </c>
      <c r="X916" s="23"/>
    </row>
    <row r="917" spans="1:24" s="1" customFormat="1" ht="13.05" customHeight="1" x14ac:dyDescent="0.3">
      <c r="A917" s="11" t="s">
        <v>570</v>
      </c>
      <c r="B917" s="11" t="s">
        <v>1215</v>
      </c>
      <c r="C917" s="12" t="s">
        <v>1216</v>
      </c>
      <c r="D917" s="57"/>
      <c r="E917" s="39" t="str">
        <f t="shared" ref="E917:E924" si="19">HYPERLINK("https://www.google.ru/search?q=112376302&amp;newwindow=1&amp;tbm=isch","Еще фото")</f>
        <v>Еще фото</v>
      </c>
      <c r="F917" s="14"/>
      <c r="G917" s="11" t="s">
        <v>532</v>
      </c>
      <c r="H917" s="11" t="s">
        <v>27</v>
      </c>
      <c r="I917" s="15" t="s">
        <v>514</v>
      </c>
      <c r="J917" s="15" t="s">
        <v>28</v>
      </c>
      <c r="K917" s="16" t="s">
        <v>29</v>
      </c>
      <c r="L917" s="55" t="s">
        <v>920</v>
      </c>
      <c r="M917" s="15"/>
      <c r="N917" s="15" t="s">
        <v>37</v>
      </c>
      <c r="O917" s="15"/>
      <c r="P917" s="16" t="s">
        <v>50</v>
      </c>
      <c r="Q917" s="17">
        <v>7899</v>
      </c>
      <c r="R917" s="18">
        <v>47</v>
      </c>
      <c r="S917" s="19">
        <v>4814.4404999999997</v>
      </c>
      <c r="T917" s="20" t="s">
        <v>33</v>
      </c>
      <c r="U917" s="28" t="s">
        <v>520</v>
      </c>
      <c r="V917" s="25" t="s">
        <v>231</v>
      </c>
      <c r="W917" s="22">
        <v>1</v>
      </c>
      <c r="X917" s="23"/>
    </row>
    <row r="918" spans="1:24" s="1" customFormat="1" ht="13.05" customHeight="1" x14ac:dyDescent="0.3">
      <c r="A918" s="24" t="s">
        <v>570</v>
      </c>
      <c r="B918" s="24" t="s">
        <v>1215</v>
      </c>
      <c r="C918" s="12" t="s">
        <v>1216</v>
      </c>
      <c r="D918" s="58"/>
      <c r="E918" s="39" t="str">
        <f t="shared" si="19"/>
        <v>Еще фото</v>
      </c>
      <c r="F918" s="14"/>
      <c r="G918" s="24" t="s">
        <v>532</v>
      </c>
      <c r="H918" s="24" t="s">
        <v>27</v>
      </c>
      <c r="I918" s="24" t="s">
        <v>514</v>
      </c>
      <c r="J918" s="15" t="s">
        <v>28</v>
      </c>
      <c r="K918" s="16" t="s">
        <v>29</v>
      </c>
      <c r="L918" s="60"/>
      <c r="M918" s="15"/>
      <c r="N918" s="15" t="s">
        <v>37</v>
      </c>
      <c r="O918" s="15"/>
      <c r="P918" s="16" t="s">
        <v>50</v>
      </c>
      <c r="Q918" s="17">
        <v>7899</v>
      </c>
      <c r="R918" s="18">
        <v>47</v>
      </c>
      <c r="S918" s="19">
        <v>4814.4404999999997</v>
      </c>
      <c r="T918" s="20" t="s">
        <v>33</v>
      </c>
      <c r="U918" s="21" t="s">
        <v>529</v>
      </c>
      <c r="V918" s="25" t="s">
        <v>52</v>
      </c>
      <c r="W918" s="22">
        <v>1</v>
      </c>
      <c r="X918" s="23"/>
    </row>
    <row r="919" spans="1:24" s="1" customFormat="1" ht="13.05" customHeight="1" x14ac:dyDescent="0.3">
      <c r="A919" s="24" t="s">
        <v>570</v>
      </c>
      <c r="B919" s="24" t="s">
        <v>1215</v>
      </c>
      <c r="C919" s="12" t="s">
        <v>1216</v>
      </c>
      <c r="D919" s="58"/>
      <c r="E919" s="39" t="str">
        <f t="shared" si="19"/>
        <v>Еще фото</v>
      </c>
      <c r="F919" s="14"/>
      <c r="G919" s="24" t="s">
        <v>532</v>
      </c>
      <c r="H919" s="24" t="s">
        <v>27</v>
      </c>
      <c r="I919" s="24" t="s">
        <v>514</v>
      </c>
      <c r="J919" s="15" t="s">
        <v>28</v>
      </c>
      <c r="K919" s="16" t="s">
        <v>29</v>
      </c>
      <c r="L919" s="60"/>
      <c r="M919" s="15"/>
      <c r="N919" s="15" t="s">
        <v>37</v>
      </c>
      <c r="O919" s="15"/>
      <c r="P919" s="16" t="s">
        <v>50</v>
      </c>
      <c r="Q919" s="17">
        <v>7899</v>
      </c>
      <c r="R919" s="18">
        <v>47</v>
      </c>
      <c r="S919" s="19">
        <v>4814.4404999999997</v>
      </c>
      <c r="T919" s="20" t="s">
        <v>33</v>
      </c>
      <c r="U919" s="21" t="s">
        <v>517</v>
      </c>
      <c r="V919" s="22">
        <v>46</v>
      </c>
      <c r="W919" s="22">
        <v>1</v>
      </c>
      <c r="X919" s="23"/>
    </row>
    <row r="920" spans="1:24" s="1" customFormat="1" ht="13.05" customHeight="1" x14ac:dyDescent="0.3">
      <c r="A920" s="24" t="s">
        <v>570</v>
      </c>
      <c r="B920" s="24" t="s">
        <v>1215</v>
      </c>
      <c r="C920" s="12" t="s">
        <v>1216</v>
      </c>
      <c r="D920" s="58"/>
      <c r="E920" s="39" t="str">
        <f t="shared" si="19"/>
        <v>Еще фото</v>
      </c>
      <c r="F920" s="14"/>
      <c r="G920" s="24" t="s">
        <v>532</v>
      </c>
      <c r="H920" s="24" t="s">
        <v>27</v>
      </c>
      <c r="I920" s="24" t="s">
        <v>514</v>
      </c>
      <c r="J920" s="15" t="s">
        <v>28</v>
      </c>
      <c r="K920" s="16" t="s">
        <v>29</v>
      </c>
      <c r="L920" s="60"/>
      <c r="M920" s="15"/>
      <c r="N920" s="15" t="s">
        <v>37</v>
      </c>
      <c r="O920" s="15"/>
      <c r="P920" s="16" t="s">
        <v>50</v>
      </c>
      <c r="Q920" s="17">
        <v>7899</v>
      </c>
      <c r="R920" s="18">
        <v>47</v>
      </c>
      <c r="S920" s="19">
        <v>4814.4404999999997</v>
      </c>
      <c r="T920" s="20" t="s">
        <v>33</v>
      </c>
      <c r="U920" s="21" t="s">
        <v>521</v>
      </c>
      <c r="V920" s="22">
        <v>52</v>
      </c>
      <c r="W920" s="22">
        <v>1</v>
      </c>
      <c r="X920" s="23"/>
    </row>
    <row r="921" spans="1:24" s="1" customFormat="1" ht="13.05" customHeight="1" x14ac:dyDescent="0.3">
      <c r="A921" s="24" t="s">
        <v>570</v>
      </c>
      <c r="B921" s="24" t="s">
        <v>1215</v>
      </c>
      <c r="C921" s="12" t="s">
        <v>1216</v>
      </c>
      <c r="D921" s="58"/>
      <c r="E921" s="39" t="str">
        <f t="shared" si="19"/>
        <v>Еще фото</v>
      </c>
      <c r="F921" s="14"/>
      <c r="G921" s="24" t="s">
        <v>532</v>
      </c>
      <c r="H921" s="24" t="s">
        <v>27</v>
      </c>
      <c r="I921" s="24" t="s">
        <v>514</v>
      </c>
      <c r="J921" s="15" t="s">
        <v>28</v>
      </c>
      <c r="K921" s="16" t="s">
        <v>29</v>
      </c>
      <c r="L921" s="60"/>
      <c r="M921" s="15"/>
      <c r="N921" s="15" t="s">
        <v>37</v>
      </c>
      <c r="O921" s="15"/>
      <c r="P921" s="16" t="s">
        <v>50</v>
      </c>
      <c r="Q921" s="17">
        <v>7899</v>
      </c>
      <c r="R921" s="18">
        <v>47</v>
      </c>
      <c r="S921" s="19">
        <v>4814.4404999999997</v>
      </c>
      <c r="T921" s="20" t="s">
        <v>33</v>
      </c>
      <c r="U921" s="21" t="s">
        <v>518</v>
      </c>
      <c r="V921" s="22">
        <v>48</v>
      </c>
      <c r="W921" s="22">
        <v>1</v>
      </c>
      <c r="X921" s="23"/>
    </row>
    <row r="922" spans="1:24" s="1" customFormat="1" ht="13.05" customHeight="1" x14ac:dyDescent="0.3">
      <c r="A922" s="24" t="s">
        <v>570</v>
      </c>
      <c r="B922" s="24" t="s">
        <v>1215</v>
      </c>
      <c r="C922" s="12" t="s">
        <v>1216</v>
      </c>
      <c r="D922" s="58"/>
      <c r="E922" s="39" t="str">
        <f t="shared" si="19"/>
        <v>Еще фото</v>
      </c>
      <c r="F922" s="14"/>
      <c r="G922" s="24" t="s">
        <v>532</v>
      </c>
      <c r="H922" s="24" t="s">
        <v>27</v>
      </c>
      <c r="I922" s="24" t="s">
        <v>514</v>
      </c>
      <c r="J922" s="15" t="s">
        <v>28</v>
      </c>
      <c r="K922" s="16" t="s">
        <v>29</v>
      </c>
      <c r="L922" s="60"/>
      <c r="M922" s="15"/>
      <c r="N922" s="15" t="s">
        <v>37</v>
      </c>
      <c r="O922" s="15"/>
      <c r="P922" s="16" t="s">
        <v>50</v>
      </c>
      <c r="Q922" s="17">
        <v>7899</v>
      </c>
      <c r="R922" s="18">
        <v>47</v>
      </c>
      <c r="S922" s="19">
        <v>4814.4404999999997</v>
      </c>
      <c r="T922" s="20" t="s">
        <v>33</v>
      </c>
      <c r="U922" s="21" t="s">
        <v>522</v>
      </c>
      <c r="V922" s="25" t="s">
        <v>353</v>
      </c>
      <c r="W922" s="22">
        <v>1</v>
      </c>
      <c r="X922" s="23"/>
    </row>
    <row r="923" spans="1:24" s="1" customFormat="1" ht="13.05" customHeight="1" x14ac:dyDescent="0.3">
      <c r="A923" s="24" t="s">
        <v>570</v>
      </c>
      <c r="B923" s="24" t="s">
        <v>1215</v>
      </c>
      <c r="C923" s="12" t="s">
        <v>1216</v>
      </c>
      <c r="D923" s="58"/>
      <c r="E923" s="39" t="str">
        <f t="shared" si="19"/>
        <v>Еще фото</v>
      </c>
      <c r="F923" s="14"/>
      <c r="G923" s="24" t="s">
        <v>532</v>
      </c>
      <c r="H923" s="24" t="s">
        <v>27</v>
      </c>
      <c r="I923" s="24" t="s">
        <v>514</v>
      </c>
      <c r="J923" s="15" t="s">
        <v>28</v>
      </c>
      <c r="K923" s="16" t="s">
        <v>29</v>
      </c>
      <c r="L923" s="60"/>
      <c r="M923" s="15"/>
      <c r="N923" s="15" t="s">
        <v>37</v>
      </c>
      <c r="O923" s="15"/>
      <c r="P923" s="16" t="s">
        <v>50</v>
      </c>
      <c r="Q923" s="17">
        <v>7899</v>
      </c>
      <c r="R923" s="18">
        <v>47</v>
      </c>
      <c r="S923" s="19">
        <v>4814.4404999999997</v>
      </c>
      <c r="T923" s="20" t="s">
        <v>33</v>
      </c>
      <c r="U923" s="21" t="s">
        <v>519</v>
      </c>
      <c r="V923" s="22">
        <v>50</v>
      </c>
      <c r="W923" s="22">
        <v>1</v>
      </c>
      <c r="X923" s="23"/>
    </row>
    <row r="924" spans="1:24" s="1" customFormat="1" ht="18" customHeight="1" x14ac:dyDescent="0.3">
      <c r="A924" s="24" t="s">
        <v>570</v>
      </c>
      <c r="B924" s="24" t="s">
        <v>1215</v>
      </c>
      <c r="C924" s="12" t="s">
        <v>1216</v>
      </c>
      <c r="D924" s="59"/>
      <c r="E924" s="39" t="str">
        <f t="shared" si="19"/>
        <v>Еще фото</v>
      </c>
      <c r="F924" s="14"/>
      <c r="G924" s="24" t="s">
        <v>532</v>
      </c>
      <c r="H924" s="24" t="s">
        <v>27</v>
      </c>
      <c r="I924" s="24" t="s">
        <v>514</v>
      </c>
      <c r="J924" s="15" t="s">
        <v>28</v>
      </c>
      <c r="K924" s="16" t="s">
        <v>29</v>
      </c>
      <c r="L924" s="56"/>
      <c r="M924" s="15"/>
      <c r="N924" s="15" t="s">
        <v>37</v>
      </c>
      <c r="O924" s="15"/>
      <c r="P924" s="16" t="s">
        <v>50</v>
      </c>
      <c r="Q924" s="17">
        <v>7899</v>
      </c>
      <c r="R924" s="18">
        <v>47</v>
      </c>
      <c r="S924" s="19">
        <v>4814.4404999999997</v>
      </c>
      <c r="T924" s="20" t="s">
        <v>33</v>
      </c>
      <c r="U924" s="21" t="s">
        <v>523</v>
      </c>
      <c r="V924" s="22">
        <v>58</v>
      </c>
      <c r="W924" s="22">
        <v>1</v>
      </c>
      <c r="X924" s="23"/>
    </row>
    <row r="925" spans="1:24" s="1" customFormat="1" ht="21" customHeight="1" x14ac:dyDescent="0.3">
      <c r="A925" s="11" t="s">
        <v>570</v>
      </c>
      <c r="B925" s="11" t="s">
        <v>1217</v>
      </c>
      <c r="C925" s="26" t="s">
        <v>1218</v>
      </c>
      <c r="D925" s="57"/>
      <c r="E925" s="39" t="str">
        <f>HYPERLINK("https://www.google.ru/search?q=112376315&amp;newwindow=1&amp;tbm=isch","Еще фото")</f>
        <v>Еще фото</v>
      </c>
      <c r="F925" s="14"/>
      <c r="G925" s="11" t="s">
        <v>532</v>
      </c>
      <c r="H925" s="11" t="s">
        <v>27</v>
      </c>
      <c r="I925" s="15" t="s">
        <v>514</v>
      </c>
      <c r="J925" s="15" t="s">
        <v>28</v>
      </c>
      <c r="K925" s="16" t="s">
        <v>29</v>
      </c>
      <c r="L925" s="55" t="s">
        <v>1219</v>
      </c>
      <c r="M925" s="15"/>
      <c r="N925" s="15" t="s">
        <v>89</v>
      </c>
      <c r="O925" s="15"/>
      <c r="P925" s="16" t="s">
        <v>77</v>
      </c>
      <c r="Q925" s="17">
        <v>7399</v>
      </c>
      <c r="R925" s="18">
        <v>47</v>
      </c>
      <c r="S925" s="19">
        <v>4509.6904999999997</v>
      </c>
      <c r="T925" s="20" t="s">
        <v>33</v>
      </c>
      <c r="U925" s="21" t="s">
        <v>520</v>
      </c>
      <c r="V925" s="25" t="s">
        <v>231</v>
      </c>
      <c r="W925" s="22">
        <v>1</v>
      </c>
      <c r="X925" s="23"/>
    </row>
    <row r="926" spans="1:24" s="1" customFormat="1" ht="21" customHeight="1" x14ac:dyDescent="0.3">
      <c r="A926" s="24" t="s">
        <v>570</v>
      </c>
      <c r="B926" s="24" t="s">
        <v>1217</v>
      </c>
      <c r="C926" s="27" t="s">
        <v>1218</v>
      </c>
      <c r="D926" s="58"/>
      <c r="E926" s="39" t="str">
        <f>HYPERLINK("https://www.google.ru/search?q=112376315&amp;newwindow=1&amp;tbm=isch","Еще фото")</f>
        <v>Еще фото</v>
      </c>
      <c r="F926" s="14"/>
      <c r="G926" s="24" t="s">
        <v>532</v>
      </c>
      <c r="H926" s="24" t="s">
        <v>27</v>
      </c>
      <c r="I926" s="24" t="s">
        <v>514</v>
      </c>
      <c r="J926" s="15" t="s">
        <v>28</v>
      </c>
      <c r="K926" s="16" t="s">
        <v>29</v>
      </c>
      <c r="L926" s="60"/>
      <c r="M926" s="15"/>
      <c r="N926" s="15" t="s">
        <v>89</v>
      </c>
      <c r="O926" s="15"/>
      <c r="P926" s="16" t="s">
        <v>77</v>
      </c>
      <c r="Q926" s="17">
        <v>7399</v>
      </c>
      <c r="R926" s="18">
        <v>47</v>
      </c>
      <c r="S926" s="19">
        <v>4509.6904999999997</v>
      </c>
      <c r="T926" s="20" t="s">
        <v>33</v>
      </c>
      <c r="U926" s="21" t="s">
        <v>521</v>
      </c>
      <c r="V926" s="22">
        <v>52</v>
      </c>
      <c r="W926" s="22">
        <v>1</v>
      </c>
      <c r="X926" s="23"/>
    </row>
    <row r="927" spans="1:24" s="1" customFormat="1" ht="21" customHeight="1" x14ac:dyDescent="0.3">
      <c r="A927" s="24" t="s">
        <v>570</v>
      </c>
      <c r="B927" s="24" t="s">
        <v>1217</v>
      </c>
      <c r="C927" s="27" t="s">
        <v>1218</v>
      </c>
      <c r="D927" s="58"/>
      <c r="E927" s="39" t="str">
        <f>HYPERLINK("https://www.google.ru/search?q=112376315&amp;newwindow=1&amp;tbm=isch","Еще фото")</f>
        <v>Еще фото</v>
      </c>
      <c r="F927" s="14"/>
      <c r="G927" s="24" t="s">
        <v>532</v>
      </c>
      <c r="H927" s="24" t="s">
        <v>27</v>
      </c>
      <c r="I927" s="24" t="s">
        <v>514</v>
      </c>
      <c r="J927" s="15" t="s">
        <v>28</v>
      </c>
      <c r="K927" s="16" t="s">
        <v>29</v>
      </c>
      <c r="L927" s="60"/>
      <c r="M927" s="15"/>
      <c r="N927" s="15" t="s">
        <v>89</v>
      </c>
      <c r="O927" s="15"/>
      <c r="P927" s="16" t="s">
        <v>77</v>
      </c>
      <c r="Q927" s="17">
        <v>7399</v>
      </c>
      <c r="R927" s="18">
        <v>47</v>
      </c>
      <c r="S927" s="19">
        <v>4509.6904999999997</v>
      </c>
      <c r="T927" s="20" t="s">
        <v>33</v>
      </c>
      <c r="U927" s="21" t="s">
        <v>518</v>
      </c>
      <c r="V927" s="22">
        <v>48</v>
      </c>
      <c r="W927" s="22">
        <v>1</v>
      </c>
      <c r="X927" s="23"/>
    </row>
    <row r="928" spans="1:24" s="1" customFormat="1" ht="21" customHeight="1" x14ac:dyDescent="0.3">
      <c r="A928" s="24" t="s">
        <v>570</v>
      </c>
      <c r="B928" s="24" t="s">
        <v>1217</v>
      </c>
      <c r="C928" s="27" t="s">
        <v>1218</v>
      </c>
      <c r="D928" s="58"/>
      <c r="E928" s="39" t="str">
        <f>HYPERLINK("https://www.google.ru/search?q=112376315&amp;newwindow=1&amp;tbm=isch","Еще фото")</f>
        <v>Еще фото</v>
      </c>
      <c r="F928" s="14"/>
      <c r="G928" s="24" t="s">
        <v>532</v>
      </c>
      <c r="H928" s="24" t="s">
        <v>27</v>
      </c>
      <c r="I928" s="24" t="s">
        <v>514</v>
      </c>
      <c r="J928" s="15" t="s">
        <v>28</v>
      </c>
      <c r="K928" s="16" t="s">
        <v>29</v>
      </c>
      <c r="L928" s="60"/>
      <c r="M928" s="15"/>
      <c r="N928" s="15" t="s">
        <v>89</v>
      </c>
      <c r="O928" s="15"/>
      <c r="P928" s="16" t="s">
        <v>77</v>
      </c>
      <c r="Q928" s="17">
        <v>7399</v>
      </c>
      <c r="R928" s="18">
        <v>47</v>
      </c>
      <c r="S928" s="19">
        <v>4509.6904999999997</v>
      </c>
      <c r="T928" s="20" t="s">
        <v>33</v>
      </c>
      <c r="U928" s="21" t="s">
        <v>522</v>
      </c>
      <c r="V928" s="25" t="s">
        <v>353</v>
      </c>
      <c r="W928" s="22">
        <v>1</v>
      </c>
      <c r="X928" s="23"/>
    </row>
    <row r="929" spans="1:24" s="1" customFormat="1" ht="32" customHeight="1" x14ac:dyDescent="0.3">
      <c r="A929" s="24" t="s">
        <v>570</v>
      </c>
      <c r="B929" s="24" t="s">
        <v>1217</v>
      </c>
      <c r="C929" s="27" t="s">
        <v>1218</v>
      </c>
      <c r="D929" s="59"/>
      <c r="E929" s="39" t="str">
        <f>HYPERLINK("https://www.google.ru/search?q=112376315&amp;newwindow=1&amp;tbm=isch","Еще фото")</f>
        <v>Еще фото</v>
      </c>
      <c r="F929" s="14"/>
      <c r="G929" s="24" t="s">
        <v>532</v>
      </c>
      <c r="H929" s="24" t="s">
        <v>27</v>
      </c>
      <c r="I929" s="24" t="s">
        <v>514</v>
      </c>
      <c r="J929" s="15" t="s">
        <v>28</v>
      </c>
      <c r="K929" s="16" t="s">
        <v>29</v>
      </c>
      <c r="L929" s="56"/>
      <c r="M929" s="15"/>
      <c r="N929" s="15" t="s">
        <v>89</v>
      </c>
      <c r="O929" s="15"/>
      <c r="P929" s="16" t="s">
        <v>77</v>
      </c>
      <c r="Q929" s="17">
        <v>7399</v>
      </c>
      <c r="R929" s="18">
        <v>47</v>
      </c>
      <c r="S929" s="19">
        <v>4509.6904999999997</v>
      </c>
      <c r="T929" s="20" t="s">
        <v>33</v>
      </c>
      <c r="U929" s="21" t="s">
        <v>519</v>
      </c>
      <c r="V929" s="22">
        <v>50</v>
      </c>
      <c r="W929" s="22">
        <v>1</v>
      </c>
      <c r="X929" s="23"/>
    </row>
    <row r="930" spans="1:24" s="1" customFormat="1" ht="21" customHeight="1" x14ac:dyDescent="0.3">
      <c r="A930" s="11" t="s">
        <v>570</v>
      </c>
      <c r="B930" s="11" t="s">
        <v>1220</v>
      </c>
      <c r="C930" s="26" t="s">
        <v>1221</v>
      </c>
      <c r="D930" s="57"/>
      <c r="E930" s="39" t="str">
        <f>HYPERLINK("https://www.google.ru/search?q=112376330&amp;newwindow=1&amp;tbm=isch","Еще фото")</f>
        <v>Еще фото</v>
      </c>
      <c r="F930" s="14"/>
      <c r="G930" s="11" t="s">
        <v>532</v>
      </c>
      <c r="H930" s="11" t="s">
        <v>27</v>
      </c>
      <c r="I930" s="15" t="s">
        <v>514</v>
      </c>
      <c r="J930" s="15" t="s">
        <v>28</v>
      </c>
      <c r="K930" s="16" t="s">
        <v>29</v>
      </c>
      <c r="L930" s="55" t="s">
        <v>623</v>
      </c>
      <c r="M930" s="15"/>
      <c r="N930" s="15" t="s">
        <v>37</v>
      </c>
      <c r="O930" s="15"/>
      <c r="P930" s="16" t="s">
        <v>1222</v>
      </c>
      <c r="Q930" s="17">
        <v>5799</v>
      </c>
      <c r="R930" s="18">
        <v>47</v>
      </c>
      <c r="S930" s="19">
        <v>3534.4904999999994</v>
      </c>
      <c r="T930" s="20" t="s">
        <v>33</v>
      </c>
      <c r="U930" s="21" t="s">
        <v>520</v>
      </c>
      <c r="V930" s="25" t="s">
        <v>231</v>
      </c>
      <c r="W930" s="22">
        <v>1</v>
      </c>
      <c r="X930" s="23"/>
    </row>
    <row r="931" spans="1:24" s="1" customFormat="1" ht="21" customHeight="1" x14ac:dyDescent="0.3">
      <c r="A931" s="24" t="s">
        <v>570</v>
      </c>
      <c r="B931" s="24" t="s">
        <v>1220</v>
      </c>
      <c r="C931" s="27" t="s">
        <v>1221</v>
      </c>
      <c r="D931" s="58"/>
      <c r="E931" s="39" t="str">
        <f>HYPERLINK("https://www.google.ru/search?q=112376330&amp;newwindow=1&amp;tbm=isch","Еще фото")</f>
        <v>Еще фото</v>
      </c>
      <c r="F931" s="14"/>
      <c r="G931" s="24" t="s">
        <v>532</v>
      </c>
      <c r="H931" s="24" t="s">
        <v>27</v>
      </c>
      <c r="I931" s="24" t="s">
        <v>514</v>
      </c>
      <c r="J931" s="15" t="s">
        <v>28</v>
      </c>
      <c r="K931" s="16" t="s">
        <v>29</v>
      </c>
      <c r="L931" s="60"/>
      <c r="M931" s="15"/>
      <c r="N931" s="15" t="s">
        <v>37</v>
      </c>
      <c r="O931" s="15"/>
      <c r="P931" s="16" t="s">
        <v>1222</v>
      </c>
      <c r="Q931" s="17">
        <v>5799</v>
      </c>
      <c r="R931" s="18">
        <v>47</v>
      </c>
      <c r="S931" s="19">
        <v>3534.4904999999994</v>
      </c>
      <c r="T931" s="20" t="s">
        <v>33</v>
      </c>
      <c r="U931" s="21" t="s">
        <v>517</v>
      </c>
      <c r="V931" s="22">
        <v>46</v>
      </c>
      <c r="W931" s="22">
        <v>1</v>
      </c>
      <c r="X931" s="23"/>
    </row>
    <row r="932" spans="1:24" s="1" customFormat="1" ht="21" customHeight="1" x14ac:dyDescent="0.3">
      <c r="A932" s="24" t="s">
        <v>570</v>
      </c>
      <c r="B932" s="24" t="s">
        <v>1220</v>
      </c>
      <c r="C932" s="27" t="s">
        <v>1221</v>
      </c>
      <c r="D932" s="58"/>
      <c r="E932" s="39" t="str">
        <f>HYPERLINK("https://www.google.ru/search?q=112376330&amp;newwindow=1&amp;tbm=isch","Еще фото")</f>
        <v>Еще фото</v>
      </c>
      <c r="F932" s="14"/>
      <c r="G932" s="24" t="s">
        <v>532</v>
      </c>
      <c r="H932" s="24" t="s">
        <v>27</v>
      </c>
      <c r="I932" s="24" t="s">
        <v>514</v>
      </c>
      <c r="J932" s="15" t="s">
        <v>28</v>
      </c>
      <c r="K932" s="16" t="s">
        <v>29</v>
      </c>
      <c r="L932" s="60"/>
      <c r="M932" s="15"/>
      <c r="N932" s="15" t="s">
        <v>37</v>
      </c>
      <c r="O932" s="15"/>
      <c r="P932" s="16" t="s">
        <v>1222</v>
      </c>
      <c r="Q932" s="17">
        <v>5799</v>
      </c>
      <c r="R932" s="18">
        <v>47</v>
      </c>
      <c r="S932" s="19">
        <v>3534.4904999999994</v>
      </c>
      <c r="T932" s="20" t="s">
        <v>33</v>
      </c>
      <c r="U932" s="21" t="s">
        <v>518</v>
      </c>
      <c r="V932" s="22">
        <v>48</v>
      </c>
      <c r="W932" s="22">
        <v>3</v>
      </c>
      <c r="X932" s="23"/>
    </row>
    <row r="933" spans="1:24" s="1" customFormat="1" ht="21" customHeight="1" x14ac:dyDescent="0.3">
      <c r="A933" s="24" t="s">
        <v>570</v>
      </c>
      <c r="B933" s="24" t="s">
        <v>1220</v>
      </c>
      <c r="C933" s="27" t="s">
        <v>1221</v>
      </c>
      <c r="D933" s="58"/>
      <c r="E933" s="39" t="str">
        <f>HYPERLINK("https://www.google.ru/search?q=112376330&amp;newwindow=1&amp;tbm=isch","Еще фото")</f>
        <v>Еще фото</v>
      </c>
      <c r="F933" s="14"/>
      <c r="G933" s="24" t="s">
        <v>532</v>
      </c>
      <c r="H933" s="24" t="s">
        <v>27</v>
      </c>
      <c r="I933" s="24" t="s">
        <v>514</v>
      </c>
      <c r="J933" s="15" t="s">
        <v>28</v>
      </c>
      <c r="K933" s="16" t="s">
        <v>29</v>
      </c>
      <c r="L933" s="60"/>
      <c r="M933" s="15"/>
      <c r="N933" s="15" t="s">
        <v>37</v>
      </c>
      <c r="O933" s="15"/>
      <c r="P933" s="16" t="s">
        <v>1222</v>
      </c>
      <c r="Q933" s="17">
        <v>5799</v>
      </c>
      <c r="R933" s="18">
        <v>47</v>
      </c>
      <c r="S933" s="19">
        <v>3534.4904999999994</v>
      </c>
      <c r="T933" s="20" t="s">
        <v>33</v>
      </c>
      <c r="U933" s="21" t="s">
        <v>519</v>
      </c>
      <c r="V933" s="22">
        <v>50</v>
      </c>
      <c r="W933" s="22">
        <v>1</v>
      </c>
      <c r="X933" s="23"/>
    </row>
    <row r="934" spans="1:24" s="1" customFormat="1" ht="32" customHeight="1" x14ac:dyDescent="0.3">
      <c r="A934" s="24" t="s">
        <v>570</v>
      </c>
      <c r="B934" s="24" t="s">
        <v>1220</v>
      </c>
      <c r="C934" s="27" t="s">
        <v>1221</v>
      </c>
      <c r="D934" s="59"/>
      <c r="E934" s="39" t="str">
        <f>HYPERLINK("https://www.google.ru/search?q=112376330&amp;newwindow=1&amp;tbm=isch","Еще фото")</f>
        <v>Еще фото</v>
      </c>
      <c r="F934" s="14"/>
      <c r="G934" s="24" t="s">
        <v>532</v>
      </c>
      <c r="H934" s="24" t="s">
        <v>27</v>
      </c>
      <c r="I934" s="24" t="s">
        <v>514</v>
      </c>
      <c r="J934" s="15" t="s">
        <v>28</v>
      </c>
      <c r="K934" s="16" t="s">
        <v>29</v>
      </c>
      <c r="L934" s="56"/>
      <c r="M934" s="15"/>
      <c r="N934" s="15" t="s">
        <v>37</v>
      </c>
      <c r="O934" s="15"/>
      <c r="P934" s="16" t="s">
        <v>1222</v>
      </c>
      <c r="Q934" s="17">
        <v>5799</v>
      </c>
      <c r="R934" s="18">
        <v>47</v>
      </c>
      <c r="S934" s="19">
        <v>3534.4904999999994</v>
      </c>
      <c r="T934" s="20" t="s">
        <v>33</v>
      </c>
      <c r="U934" s="21" t="s">
        <v>523</v>
      </c>
      <c r="V934" s="22">
        <v>58</v>
      </c>
      <c r="W934" s="22">
        <v>1</v>
      </c>
      <c r="X934" s="23"/>
    </row>
    <row r="935" spans="1:24" s="1" customFormat="1" ht="26" customHeight="1" x14ac:dyDescent="0.3">
      <c r="A935" s="11" t="s">
        <v>570</v>
      </c>
      <c r="B935" s="11" t="s">
        <v>1223</v>
      </c>
      <c r="C935" s="12" t="s">
        <v>1224</v>
      </c>
      <c r="D935" s="57"/>
      <c r="E935" s="39" t="str">
        <f>HYPERLINK("https://www.google.ru/search?q=112376336&amp;newwindow=1&amp;tbm=isch","Еще фото")</f>
        <v>Еще фото</v>
      </c>
      <c r="F935" s="14"/>
      <c r="G935" s="11" t="s">
        <v>532</v>
      </c>
      <c r="H935" s="11" t="s">
        <v>27</v>
      </c>
      <c r="I935" s="15" t="s">
        <v>514</v>
      </c>
      <c r="J935" s="15" t="s">
        <v>28</v>
      </c>
      <c r="K935" s="16" t="s">
        <v>29</v>
      </c>
      <c r="L935" s="55" t="s">
        <v>704</v>
      </c>
      <c r="M935" s="15"/>
      <c r="N935" s="15" t="s">
        <v>76</v>
      </c>
      <c r="O935" s="15"/>
      <c r="P935" s="16" t="s">
        <v>77</v>
      </c>
      <c r="Q935" s="17">
        <v>6499</v>
      </c>
      <c r="R935" s="18">
        <v>47</v>
      </c>
      <c r="S935" s="19">
        <v>3961.1404999999995</v>
      </c>
      <c r="T935" s="20" t="s">
        <v>33</v>
      </c>
      <c r="U935" s="21" t="s">
        <v>520</v>
      </c>
      <c r="V935" s="25" t="s">
        <v>231</v>
      </c>
      <c r="W935" s="22">
        <v>1</v>
      </c>
      <c r="X935" s="23"/>
    </row>
    <row r="936" spans="1:24" s="1" customFormat="1" ht="26" customHeight="1" x14ac:dyDescent="0.3">
      <c r="A936" s="24" t="s">
        <v>570</v>
      </c>
      <c r="B936" s="24" t="s">
        <v>1223</v>
      </c>
      <c r="C936" s="12" t="s">
        <v>1224</v>
      </c>
      <c r="D936" s="58"/>
      <c r="E936" s="39" t="str">
        <f>HYPERLINK("https://www.google.ru/search?q=112376336&amp;newwindow=1&amp;tbm=isch","Еще фото")</f>
        <v>Еще фото</v>
      </c>
      <c r="F936" s="14"/>
      <c r="G936" s="24" t="s">
        <v>532</v>
      </c>
      <c r="H936" s="24" t="s">
        <v>27</v>
      </c>
      <c r="I936" s="24" t="s">
        <v>514</v>
      </c>
      <c r="J936" s="15" t="s">
        <v>28</v>
      </c>
      <c r="K936" s="16" t="s">
        <v>29</v>
      </c>
      <c r="L936" s="60"/>
      <c r="M936" s="15"/>
      <c r="N936" s="15" t="s">
        <v>76</v>
      </c>
      <c r="O936" s="15"/>
      <c r="P936" s="16" t="s">
        <v>77</v>
      </c>
      <c r="Q936" s="17">
        <v>6499</v>
      </c>
      <c r="R936" s="18">
        <v>47</v>
      </c>
      <c r="S936" s="19">
        <v>3961.1404999999995</v>
      </c>
      <c r="T936" s="20" t="s">
        <v>33</v>
      </c>
      <c r="U936" s="21" t="s">
        <v>521</v>
      </c>
      <c r="V936" s="22">
        <v>52</v>
      </c>
      <c r="W936" s="22">
        <v>1</v>
      </c>
      <c r="X936" s="23"/>
    </row>
    <row r="937" spans="1:24" s="1" customFormat="1" ht="26" customHeight="1" x14ac:dyDescent="0.3">
      <c r="A937" s="24" t="s">
        <v>570</v>
      </c>
      <c r="B937" s="24" t="s">
        <v>1223</v>
      </c>
      <c r="C937" s="12" t="s">
        <v>1224</v>
      </c>
      <c r="D937" s="58"/>
      <c r="E937" s="39" t="str">
        <f>HYPERLINK("https://www.google.ru/search?q=112376336&amp;newwindow=1&amp;tbm=isch","Еще фото")</f>
        <v>Еще фото</v>
      </c>
      <c r="F937" s="14"/>
      <c r="G937" s="24" t="s">
        <v>532</v>
      </c>
      <c r="H937" s="24" t="s">
        <v>27</v>
      </c>
      <c r="I937" s="24" t="s">
        <v>514</v>
      </c>
      <c r="J937" s="15" t="s">
        <v>28</v>
      </c>
      <c r="K937" s="16" t="s">
        <v>29</v>
      </c>
      <c r="L937" s="60"/>
      <c r="M937" s="15"/>
      <c r="N937" s="15" t="s">
        <v>76</v>
      </c>
      <c r="O937" s="15"/>
      <c r="P937" s="16" t="s">
        <v>77</v>
      </c>
      <c r="Q937" s="17">
        <v>6499</v>
      </c>
      <c r="R937" s="18">
        <v>47</v>
      </c>
      <c r="S937" s="19">
        <v>3961.1404999999995</v>
      </c>
      <c r="T937" s="20" t="s">
        <v>33</v>
      </c>
      <c r="U937" s="21" t="s">
        <v>522</v>
      </c>
      <c r="V937" s="25" t="s">
        <v>353</v>
      </c>
      <c r="W937" s="22">
        <v>1</v>
      </c>
      <c r="X937" s="23"/>
    </row>
    <row r="938" spans="1:24" s="1" customFormat="1" ht="26" customHeight="1" x14ac:dyDescent="0.3">
      <c r="A938" s="24" t="s">
        <v>570</v>
      </c>
      <c r="B938" s="24" t="s">
        <v>1223</v>
      </c>
      <c r="C938" s="12" t="s">
        <v>1224</v>
      </c>
      <c r="D938" s="59"/>
      <c r="E938" s="39" t="str">
        <f>HYPERLINK("https://www.google.ru/search?q=112376336&amp;newwindow=1&amp;tbm=isch","Еще фото")</f>
        <v>Еще фото</v>
      </c>
      <c r="F938" s="14"/>
      <c r="G938" s="24" t="s">
        <v>532</v>
      </c>
      <c r="H938" s="24" t="s">
        <v>27</v>
      </c>
      <c r="I938" s="24" t="s">
        <v>514</v>
      </c>
      <c r="J938" s="15" t="s">
        <v>28</v>
      </c>
      <c r="K938" s="16" t="s">
        <v>29</v>
      </c>
      <c r="L938" s="56"/>
      <c r="M938" s="15"/>
      <c r="N938" s="15" t="s">
        <v>76</v>
      </c>
      <c r="O938" s="15"/>
      <c r="P938" s="16" t="s">
        <v>77</v>
      </c>
      <c r="Q938" s="17">
        <v>6499</v>
      </c>
      <c r="R938" s="18">
        <v>47</v>
      </c>
      <c r="S938" s="19">
        <v>3961.1404999999995</v>
      </c>
      <c r="T938" s="20" t="s">
        <v>33</v>
      </c>
      <c r="U938" s="21" t="s">
        <v>519</v>
      </c>
      <c r="V938" s="22">
        <v>50</v>
      </c>
      <c r="W938" s="22">
        <v>1</v>
      </c>
      <c r="X938" s="23"/>
    </row>
    <row r="939" spans="1:24" s="1" customFormat="1" ht="14" customHeight="1" x14ac:dyDescent="0.3">
      <c r="A939" s="11" t="s">
        <v>570</v>
      </c>
      <c r="B939" s="11" t="s">
        <v>1225</v>
      </c>
      <c r="C939" s="12" t="s">
        <v>1226</v>
      </c>
      <c r="D939" s="57"/>
      <c r="E939" s="39" t="str">
        <f t="shared" ref="E939:E945" si="20">HYPERLINK("https://www.google.ru/search?q=112376343&amp;newwindow=1&amp;tbm=isch","Еще фото")</f>
        <v>Еще фото</v>
      </c>
      <c r="F939" s="14"/>
      <c r="G939" s="11" t="s">
        <v>514</v>
      </c>
      <c r="H939" s="11" t="s">
        <v>27</v>
      </c>
      <c r="I939" s="15" t="s">
        <v>514</v>
      </c>
      <c r="J939" s="15" t="s">
        <v>28</v>
      </c>
      <c r="K939" s="16" t="s">
        <v>29</v>
      </c>
      <c r="L939" s="55" t="s">
        <v>577</v>
      </c>
      <c r="M939" s="15"/>
      <c r="N939" s="15" t="s">
        <v>37</v>
      </c>
      <c r="O939" s="15"/>
      <c r="P939" s="16" t="s">
        <v>574</v>
      </c>
      <c r="Q939" s="17">
        <v>6199</v>
      </c>
      <c r="R939" s="18">
        <v>47</v>
      </c>
      <c r="S939" s="19">
        <v>3778.2904999999996</v>
      </c>
      <c r="T939" s="20" t="s">
        <v>33</v>
      </c>
      <c r="U939" s="21" t="s">
        <v>520</v>
      </c>
      <c r="V939" s="25" t="s">
        <v>231</v>
      </c>
      <c r="W939" s="22">
        <v>1</v>
      </c>
      <c r="X939" s="23"/>
    </row>
    <row r="940" spans="1:24" s="1" customFormat="1" ht="14" customHeight="1" x14ac:dyDescent="0.3">
      <c r="A940" s="24" t="s">
        <v>570</v>
      </c>
      <c r="B940" s="24" t="s">
        <v>1225</v>
      </c>
      <c r="C940" s="12" t="s">
        <v>1226</v>
      </c>
      <c r="D940" s="58"/>
      <c r="E940" s="39" t="str">
        <f t="shared" si="20"/>
        <v>Еще фото</v>
      </c>
      <c r="F940" s="14"/>
      <c r="G940" s="24" t="s">
        <v>514</v>
      </c>
      <c r="H940" s="24" t="s">
        <v>27</v>
      </c>
      <c r="I940" s="24" t="s">
        <v>514</v>
      </c>
      <c r="J940" s="15" t="s">
        <v>28</v>
      </c>
      <c r="K940" s="16" t="s">
        <v>29</v>
      </c>
      <c r="L940" s="60"/>
      <c r="M940" s="15"/>
      <c r="N940" s="15" t="s">
        <v>37</v>
      </c>
      <c r="O940" s="15"/>
      <c r="P940" s="16" t="s">
        <v>574</v>
      </c>
      <c r="Q940" s="17">
        <v>6199</v>
      </c>
      <c r="R940" s="18">
        <v>47</v>
      </c>
      <c r="S940" s="19">
        <v>3778.2904999999996</v>
      </c>
      <c r="T940" s="20" t="s">
        <v>33</v>
      </c>
      <c r="U940" s="21" t="s">
        <v>517</v>
      </c>
      <c r="V940" s="22">
        <v>46</v>
      </c>
      <c r="W940" s="22">
        <v>1</v>
      </c>
      <c r="X940" s="23"/>
    </row>
    <row r="941" spans="1:24" s="1" customFormat="1" ht="14" customHeight="1" x14ac:dyDescent="0.3">
      <c r="A941" s="24" t="s">
        <v>570</v>
      </c>
      <c r="B941" s="24" t="s">
        <v>1225</v>
      </c>
      <c r="C941" s="12" t="s">
        <v>1226</v>
      </c>
      <c r="D941" s="58"/>
      <c r="E941" s="39" t="str">
        <f t="shared" si="20"/>
        <v>Еще фото</v>
      </c>
      <c r="F941" s="14"/>
      <c r="G941" s="24" t="s">
        <v>514</v>
      </c>
      <c r="H941" s="24" t="s">
        <v>27</v>
      </c>
      <c r="I941" s="24" t="s">
        <v>514</v>
      </c>
      <c r="J941" s="15" t="s">
        <v>28</v>
      </c>
      <c r="K941" s="16" t="s">
        <v>29</v>
      </c>
      <c r="L941" s="60"/>
      <c r="M941" s="15"/>
      <c r="N941" s="15" t="s">
        <v>37</v>
      </c>
      <c r="O941" s="15"/>
      <c r="P941" s="16" t="s">
        <v>574</v>
      </c>
      <c r="Q941" s="17">
        <v>6199</v>
      </c>
      <c r="R941" s="18">
        <v>47</v>
      </c>
      <c r="S941" s="19">
        <v>3778.2904999999996</v>
      </c>
      <c r="T941" s="20" t="s">
        <v>33</v>
      </c>
      <c r="U941" s="21" t="s">
        <v>521</v>
      </c>
      <c r="V941" s="22">
        <v>52</v>
      </c>
      <c r="W941" s="22">
        <v>1</v>
      </c>
      <c r="X941" s="23"/>
    </row>
    <row r="942" spans="1:24" s="1" customFormat="1" ht="14" customHeight="1" x14ac:dyDescent="0.3">
      <c r="A942" s="24" t="s">
        <v>570</v>
      </c>
      <c r="B942" s="24" t="s">
        <v>1225</v>
      </c>
      <c r="C942" s="12" t="s">
        <v>1226</v>
      </c>
      <c r="D942" s="58"/>
      <c r="E942" s="39" t="str">
        <f t="shared" si="20"/>
        <v>Еще фото</v>
      </c>
      <c r="F942" s="14"/>
      <c r="G942" s="24" t="s">
        <v>514</v>
      </c>
      <c r="H942" s="24" t="s">
        <v>27</v>
      </c>
      <c r="I942" s="24" t="s">
        <v>514</v>
      </c>
      <c r="J942" s="15" t="s">
        <v>28</v>
      </c>
      <c r="K942" s="16" t="s">
        <v>29</v>
      </c>
      <c r="L942" s="60"/>
      <c r="M942" s="15"/>
      <c r="N942" s="15" t="s">
        <v>37</v>
      </c>
      <c r="O942" s="15"/>
      <c r="P942" s="16" t="s">
        <v>574</v>
      </c>
      <c r="Q942" s="17">
        <v>6199</v>
      </c>
      <c r="R942" s="18">
        <v>47</v>
      </c>
      <c r="S942" s="19">
        <v>3778.2904999999996</v>
      </c>
      <c r="T942" s="20" t="s">
        <v>33</v>
      </c>
      <c r="U942" s="21" t="s">
        <v>518</v>
      </c>
      <c r="V942" s="22">
        <v>48</v>
      </c>
      <c r="W942" s="22">
        <v>1</v>
      </c>
      <c r="X942" s="23"/>
    </row>
    <row r="943" spans="1:24" s="1" customFormat="1" ht="14" customHeight="1" x14ac:dyDescent="0.3">
      <c r="A943" s="24" t="s">
        <v>570</v>
      </c>
      <c r="B943" s="24" t="s">
        <v>1225</v>
      </c>
      <c r="C943" s="12" t="s">
        <v>1226</v>
      </c>
      <c r="D943" s="58"/>
      <c r="E943" s="39" t="str">
        <f t="shared" si="20"/>
        <v>Еще фото</v>
      </c>
      <c r="F943" s="14"/>
      <c r="G943" s="24" t="s">
        <v>514</v>
      </c>
      <c r="H943" s="24" t="s">
        <v>27</v>
      </c>
      <c r="I943" s="24" t="s">
        <v>514</v>
      </c>
      <c r="J943" s="15" t="s">
        <v>28</v>
      </c>
      <c r="K943" s="16" t="s">
        <v>29</v>
      </c>
      <c r="L943" s="60"/>
      <c r="M943" s="15"/>
      <c r="N943" s="15" t="s">
        <v>37</v>
      </c>
      <c r="O943" s="15"/>
      <c r="P943" s="16" t="s">
        <v>574</v>
      </c>
      <c r="Q943" s="17">
        <v>6199</v>
      </c>
      <c r="R943" s="18">
        <v>47</v>
      </c>
      <c r="S943" s="19">
        <v>3778.2904999999996</v>
      </c>
      <c r="T943" s="20" t="s">
        <v>33</v>
      </c>
      <c r="U943" s="21" t="s">
        <v>522</v>
      </c>
      <c r="V943" s="25" t="s">
        <v>353</v>
      </c>
      <c r="W943" s="22">
        <v>1</v>
      </c>
      <c r="X943" s="23"/>
    </row>
    <row r="944" spans="1:24" s="1" customFormat="1" ht="14" customHeight="1" x14ac:dyDescent="0.3">
      <c r="A944" s="24" t="s">
        <v>570</v>
      </c>
      <c r="B944" s="24" t="s">
        <v>1225</v>
      </c>
      <c r="C944" s="12" t="s">
        <v>1226</v>
      </c>
      <c r="D944" s="58"/>
      <c r="E944" s="39" t="str">
        <f t="shared" si="20"/>
        <v>Еще фото</v>
      </c>
      <c r="F944" s="14"/>
      <c r="G944" s="24" t="s">
        <v>514</v>
      </c>
      <c r="H944" s="24" t="s">
        <v>27</v>
      </c>
      <c r="I944" s="24" t="s">
        <v>514</v>
      </c>
      <c r="J944" s="15" t="s">
        <v>28</v>
      </c>
      <c r="K944" s="16" t="s">
        <v>29</v>
      </c>
      <c r="L944" s="60"/>
      <c r="M944" s="15"/>
      <c r="N944" s="15" t="s">
        <v>37</v>
      </c>
      <c r="O944" s="15"/>
      <c r="P944" s="16" t="s">
        <v>574</v>
      </c>
      <c r="Q944" s="17">
        <v>6199</v>
      </c>
      <c r="R944" s="18">
        <v>47</v>
      </c>
      <c r="S944" s="19">
        <v>3778.2904999999996</v>
      </c>
      <c r="T944" s="20" t="s">
        <v>33</v>
      </c>
      <c r="U944" s="21" t="s">
        <v>519</v>
      </c>
      <c r="V944" s="22">
        <v>50</v>
      </c>
      <c r="W944" s="22">
        <v>1</v>
      </c>
      <c r="X944" s="23"/>
    </row>
    <row r="945" spans="1:24" s="1" customFormat="1" ht="17" customHeight="1" x14ac:dyDescent="0.3">
      <c r="A945" s="24" t="s">
        <v>570</v>
      </c>
      <c r="B945" s="24" t="s">
        <v>1225</v>
      </c>
      <c r="C945" s="12" t="s">
        <v>1226</v>
      </c>
      <c r="D945" s="59"/>
      <c r="E945" s="39" t="str">
        <f t="shared" si="20"/>
        <v>Еще фото</v>
      </c>
      <c r="F945" s="14"/>
      <c r="G945" s="24" t="s">
        <v>514</v>
      </c>
      <c r="H945" s="24" t="s">
        <v>27</v>
      </c>
      <c r="I945" s="24" t="s">
        <v>514</v>
      </c>
      <c r="J945" s="15" t="s">
        <v>28</v>
      </c>
      <c r="K945" s="16" t="s">
        <v>29</v>
      </c>
      <c r="L945" s="56"/>
      <c r="M945" s="15"/>
      <c r="N945" s="15" t="s">
        <v>37</v>
      </c>
      <c r="O945" s="15"/>
      <c r="P945" s="16" t="s">
        <v>574</v>
      </c>
      <c r="Q945" s="17">
        <v>6199</v>
      </c>
      <c r="R945" s="18">
        <v>47</v>
      </c>
      <c r="S945" s="19">
        <v>3778.2904999999996</v>
      </c>
      <c r="T945" s="20" t="s">
        <v>33</v>
      </c>
      <c r="U945" s="21" t="s">
        <v>523</v>
      </c>
      <c r="V945" s="22">
        <v>58</v>
      </c>
      <c r="W945" s="22">
        <v>1</v>
      </c>
      <c r="X945" s="23"/>
    </row>
    <row r="946" spans="1:24" s="1" customFormat="1" ht="17" customHeight="1" x14ac:dyDescent="0.3">
      <c r="A946" s="11" t="s">
        <v>570</v>
      </c>
      <c r="B946" s="11" t="s">
        <v>1227</v>
      </c>
      <c r="C946" s="12" t="s">
        <v>1228</v>
      </c>
      <c r="D946" s="57"/>
      <c r="E946" s="39" t="str">
        <f t="shared" ref="E946:E951" si="21">HYPERLINK("https://www.google.ru/search?q=112376348&amp;newwindow=1&amp;tbm=isch","Еще фото")</f>
        <v>Еще фото</v>
      </c>
      <c r="F946" s="14"/>
      <c r="G946" s="11" t="s">
        <v>532</v>
      </c>
      <c r="H946" s="11" t="s">
        <v>27</v>
      </c>
      <c r="I946" s="15" t="s">
        <v>514</v>
      </c>
      <c r="J946" s="15" t="s">
        <v>28</v>
      </c>
      <c r="K946" s="16" t="s">
        <v>29</v>
      </c>
      <c r="L946" s="55" t="s">
        <v>872</v>
      </c>
      <c r="M946" s="15"/>
      <c r="N946" s="15" t="s">
        <v>31</v>
      </c>
      <c r="O946" s="15"/>
      <c r="P946" s="16" t="s">
        <v>50</v>
      </c>
      <c r="Q946" s="17">
        <v>7399</v>
      </c>
      <c r="R946" s="18">
        <v>47</v>
      </c>
      <c r="S946" s="19">
        <v>4509.6904999999997</v>
      </c>
      <c r="T946" s="20" t="s">
        <v>33</v>
      </c>
      <c r="U946" s="21" t="s">
        <v>520</v>
      </c>
      <c r="V946" s="25" t="s">
        <v>231</v>
      </c>
      <c r="W946" s="22">
        <v>1</v>
      </c>
      <c r="X946" s="23"/>
    </row>
    <row r="947" spans="1:24" s="1" customFormat="1" ht="17" customHeight="1" x14ac:dyDescent="0.3">
      <c r="A947" s="24" t="s">
        <v>570</v>
      </c>
      <c r="B947" s="24" t="s">
        <v>1227</v>
      </c>
      <c r="C947" s="12" t="s">
        <v>1228</v>
      </c>
      <c r="D947" s="58"/>
      <c r="E947" s="39" t="str">
        <f t="shared" si="21"/>
        <v>Еще фото</v>
      </c>
      <c r="F947" s="14"/>
      <c r="G947" s="24" t="s">
        <v>532</v>
      </c>
      <c r="H947" s="24" t="s">
        <v>27</v>
      </c>
      <c r="I947" s="24" t="s">
        <v>514</v>
      </c>
      <c r="J947" s="15" t="s">
        <v>28</v>
      </c>
      <c r="K947" s="16" t="s">
        <v>29</v>
      </c>
      <c r="L947" s="60"/>
      <c r="M947" s="15"/>
      <c r="N947" s="15" t="s">
        <v>31</v>
      </c>
      <c r="O947" s="15"/>
      <c r="P947" s="16" t="s">
        <v>50</v>
      </c>
      <c r="Q947" s="17">
        <v>7399</v>
      </c>
      <c r="R947" s="18">
        <v>47</v>
      </c>
      <c r="S947" s="19">
        <v>4509.6904999999997</v>
      </c>
      <c r="T947" s="20" t="s">
        <v>33</v>
      </c>
      <c r="U947" s="21" t="s">
        <v>517</v>
      </c>
      <c r="V947" s="22">
        <v>46</v>
      </c>
      <c r="W947" s="22">
        <v>1</v>
      </c>
      <c r="X947" s="23"/>
    </row>
    <row r="948" spans="1:24" s="1" customFormat="1" ht="17" customHeight="1" x14ac:dyDescent="0.3">
      <c r="A948" s="24" t="s">
        <v>570</v>
      </c>
      <c r="B948" s="24" t="s">
        <v>1227</v>
      </c>
      <c r="C948" s="12" t="s">
        <v>1228</v>
      </c>
      <c r="D948" s="58"/>
      <c r="E948" s="39" t="str">
        <f t="shared" si="21"/>
        <v>Еще фото</v>
      </c>
      <c r="F948" s="14"/>
      <c r="G948" s="24" t="s">
        <v>532</v>
      </c>
      <c r="H948" s="24" t="s">
        <v>27</v>
      </c>
      <c r="I948" s="24" t="s">
        <v>514</v>
      </c>
      <c r="J948" s="15" t="s">
        <v>28</v>
      </c>
      <c r="K948" s="16" t="s">
        <v>29</v>
      </c>
      <c r="L948" s="60"/>
      <c r="M948" s="15"/>
      <c r="N948" s="15" t="s">
        <v>31</v>
      </c>
      <c r="O948" s="15"/>
      <c r="P948" s="16" t="s">
        <v>50</v>
      </c>
      <c r="Q948" s="17">
        <v>7399</v>
      </c>
      <c r="R948" s="18">
        <v>47</v>
      </c>
      <c r="S948" s="19">
        <v>4509.6904999999997</v>
      </c>
      <c r="T948" s="20" t="s">
        <v>33</v>
      </c>
      <c r="U948" s="21" t="s">
        <v>521</v>
      </c>
      <c r="V948" s="22">
        <v>52</v>
      </c>
      <c r="W948" s="22">
        <v>1</v>
      </c>
      <c r="X948" s="23"/>
    </row>
    <row r="949" spans="1:24" s="1" customFormat="1" ht="17" customHeight="1" x14ac:dyDescent="0.3">
      <c r="A949" s="24" t="s">
        <v>570</v>
      </c>
      <c r="B949" s="24" t="s">
        <v>1227</v>
      </c>
      <c r="C949" s="12" t="s">
        <v>1228</v>
      </c>
      <c r="D949" s="58"/>
      <c r="E949" s="39" t="str">
        <f t="shared" si="21"/>
        <v>Еще фото</v>
      </c>
      <c r="F949" s="14"/>
      <c r="G949" s="24" t="s">
        <v>532</v>
      </c>
      <c r="H949" s="24" t="s">
        <v>27</v>
      </c>
      <c r="I949" s="24" t="s">
        <v>514</v>
      </c>
      <c r="J949" s="15" t="s">
        <v>28</v>
      </c>
      <c r="K949" s="16" t="s">
        <v>29</v>
      </c>
      <c r="L949" s="60"/>
      <c r="M949" s="15"/>
      <c r="N949" s="15" t="s">
        <v>31</v>
      </c>
      <c r="O949" s="15"/>
      <c r="P949" s="16" t="s">
        <v>50</v>
      </c>
      <c r="Q949" s="17">
        <v>7399</v>
      </c>
      <c r="R949" s="18">
        <v>47</v>
      </c>
      <c r="S949" s="19">
        <v>4509.6904999999997</v>
      </c>
      <c r="T949" s="20" t="s">
        <v>33</v>
      </c>
      <c r="U949" s="21" t="s">
        <v>518</v>
      </c>
      <c r="V949" s="22">
        <v>48</v>
      </c>
      <c r="W949" s="22">
        <v>1</v>
      </c>
      <c r="X949" s="23"/>
    </row>
    <row r="950" spans="1:24" s="1" customFormat="1" ht="17" customHeight="1" x14ac:dyDescent="0.3">
      <c r="A950" s="24" t="s">
        <v>570</v>
      </c>
      <c r="B950" s="24" t="s">
        <v>1227</v>
      </c>
      <c r="C950" s="12" t="s">
        <v>1228</v>
      </c>
      <c r="D950" s="58"/>
      <c r="E950" s="39" t="str">
        <f t="shared" si="21"/>
        <v>Еще фото</v>
      </c>
      <c r="F950" s="14"/>
      <c r="G950" s="24" t="s">
        <v>532</v>
      </c>
      <c r="H950" s="24" t="s">
        <v>27</v>
      </c>
      <c r="I950" s="24" t="s">
        <v>514</v>
      </c>
      <c r="J950" s="15" t="s">
        <v>28</v>
      </c>
      <c r="K950" s="16" t="s">
        <v>29</v>
      </c>
      <c r="L950" s="60"/>
      <c r="M950" s="15"/>
      <c r="N950" s="15" t="s">
        <v>31</v>
      </c>
      <c r="O950" s="15"/>
      <c r="P950" s="16" t="s">
        <v>50</v>
      </c>
      <c r="Q950" s="17">
        <v>7399</v>
      </c>
      <c r="R950" s="18">
        <v>47</v>
      </c>
      <c r="S950" s="19">
        <v>4509.6904999999997</v>
      </c>
      <c r="T950" s="20" t="s">
        <v>33</v>
      </c>
      <c r="U950" s="21" t="s">
        <v>522</v>
      </c>
      <c r="V950" s="25" t="s">
        <v>353</v>
      </c>
      <c r="W950" s="22">
        <v>1</v>
      </c>
      <c r="X950" s="23"/>
    </row>
    <row r="951" spans="1:24" s="1" customFormat="1" ht="22.05" customHeight="1" x14ac:dyDescent="0.3">
      <c r="A951" s="24" t="s">
        <v>570</v>
      </c>
      <c r="B951" s="24" t="s">
        <v>1227</v>
      </c>
      <c r="C951" s="12" t="s">
        <v>1228</v>
      </c>
      <c r="D951" s="59"/>
      <c r="E951" s="39" t="str">
        <f t="shared" si="21"/>
        <v>Еще фото</v>
      </c>
      <c r="F951" s="14"/>
      <c r="G951" s="24" t="s">
        <v>532</v>
      </c>
      <c r="H951" s="24" t="s">
        <v>27</v>
      </c>
      <c r="I951" s="24" t="s">
        <v>514</v>
      </c>
      <c r="J951" s="15" t="s">
        <v>28</v>
      </c>
      <c r="K951" s="16" t="s">
        <v>29</v>
      </c>
      <c r="L951" s="56"/>
      <c r="M951" s="15"/>
      <c r="N951" s="15" t="s">
        <v>31</v>
      </c>
      <c r="O951" s="15"/>
      <c r="P951" s="16" t="s">
        <v>50</v>
      </c>
      <c r="Q951" s="17">
        <v>7399</v>
      </c>
      <c r="R951" s="18">
        <v>47</v>
      </c>
      <c r="S951" s="19">
        <v>4509.6904999999997</v>
      </c>
      <c r="T951" s="20" t="s">
        <v>33</v>
      </c>
      <c r="U951" s="21" t="s">
        <v>519</v>
      </c>
      <c r="V951" s="22">
        <v>50</v>
      </c>
      <c r="W951" s="22">
        <v>1</v>
      </c>
      <c r="X951" s="23"/>
    </row>
    <row r="952" spans="1:24" s="1" customFormat="1" ht="14" customHeight="1" x14ac:dyDescent="0.3">
      <c r="A952" s="11" t="s">
        <v>570</v>
      </c>
      <c r="B952" s="11" t="s">
        <v>1229</v>
      </c>
      <c r="C952" s="12" t="s">
        <v>1230</v>
      </c>
      <c r="D952" s="57"/>
      <c r="E952" s="39" t="str">
        <f t="shared" ref="E952:E958" si="22">HYPERLINK("https://www.google.ru/search?q=112376611&amp;newwindow=1&amp;tbm=isch","Еще фото")</f>
        <v>Еще фото</v>
      </c>
      <c r="F952" s="14"/>
      <c r="G952" s="11" t="s">
        <v>532</v>
      </c>
      <c r="H952" s="11" t="s">
        <v>27</v>
      </c>
      <c r="I952" s="15" t="s">
        <v>514</v>
      </c>
      <c r="J952" s="15" t="s">
        <v>28</v>
      </c>
      <c r="K952" s="16" t="s">
        <v>62</v>
      </c>
      <c r="L952" s="55" t="s">
        <v>884</v>
      </c>
      <c r="M952" s="15"/>
      <c r="N952" s="15" t="s">
        <v>37</v>
      </c>
      <c r="O952" s="15"/>
      <c r="P952" s="16" t="s">
        <v>708</v>
      </c>
      <c r="Q952" s="17">
        <v>6799</v>
      </c>
      <c r="R952" s="18">
        <v>47</v>
      </c>
      <c r="S952" s="19">
        <v>4143.9904999999999</v>
      </c>
      <c r="T952" s="20" t="s">
        <v>33</v>
      </c>
      <c r="U952" s="21" t="s">
        <v>534</v>
      </c>
      <c r="V952" s="22">
        <v>38</v>
      </c>
      <c r="W952" s="22">
        <v>3</v>
      </c>
      <c r="X952" s="23"/>
    </row>
    <row r="953" spans="1:24" s="1" customFormat="1" ht="14" customHeight="1" x14ac:dyDescent="0.3">
      <c r="A953" s="24" t="s">
        <v>570</v>
      </c>
      <c r="B953" s="24" t="s">
        <v>1229</v>
      </c>
      <c r="C953" s="12" t="s">
        <v>1230</v>
      </c>
      <c r="D953" s="58"/>
      <c r="E953" s="39" t="str">
        <f t="shared" si="22"/>
        <v>Еще фото</v>
      </c>
      <c r="F953" s="14"/>
      <c r="G953" s="24" t="s">
        <v>532</v>
      </c>
      <c r="H953" s="24" t="s">
        <v>27</v>
      </c>
      <c r="I953" s="24" t="s">
        <v>514</v>
      </c>
      <c r="J953" s="15" t="s">
        <v>28</v>
      </c>
      <c r="K953" s="16" t="s">
        <v>62</v>
      </c>
      <c r="L953" s="60"/>
      <c r="M953" s="15"/>
      <c r="N953" s="15" t="s">
        <v>37</v>
      </c>
      <c r="O953" s="15"/>
      <c r="P953" s="16" t="s">
        <v>708</v>
      </c>
      <c r="Q953" s="17">
        <v>6799</v>
      </c>
      <c r="R953" s="18">
        <v>47</v>
      </c>
      <c r="S953" s="19">
        <v>4143.9904999999999</v>
      </c>
      <c r="T953" s="20" t="s">
        <v>33</v>
      </c>
      <c r="U953" s="21" t="s">
        <v>535</v>
      </c>
      <c r="V953" s="22">
        <v>40</v>
      </c>
      <c r="W953" s="22">
        <v>2</v>
      </c>
      <c r="X953" s="23"/>
    </row>
    <row r="954" spans="1:24" s="1" customFormat="1" ht="14" customHeight="1" x14ac:dyDescent="0.3">
      <c r="A954" s="24" t="s">
        <v>570</v>
      </c>
      <c r="B954" s="24" t="s">
        <v>1229</v>
      </c>
      <c r="C954" s="12" t="s">
        <v>1230</v>
      </c>
      <c r="D954" s="58"/>
      <c r="E954" s="39" t="str">
        <f t="shared" si="22"/>
        <v>Еще фото</v>
      </c>
      <c r="F954" s="14"/>
      <c r="G954" s="24" t="s">
        <v>532</v>
      </c>
      <c r="H954" s="24" t="s">
        <v>27</v>
      </c>
      <c r="I954" s="24" t="s">
        <v>514</v>
      </c>
      <c r="J954" s="15" t="s">
        <v>28</v>
      </c>
      <c r="K954" s="16" t="s">
        <v>62</v>
      </c>
      <c r="L954" s="60"/>
      <c r="M954" s="15"/>
      <c r="N954" s="15" t="s">
        <v>37</v>
      </c>
      <c r="O954" s="15"/>
      <c r="P954" s="16" t="s">
        <v>708</v>
      </c>
      <c r="Q954" s="17">
        <v>6799</v>
      </c>
      <c r="R954" s="18">
        <v>47</v>
      </c>
      <c r="S954" s="19">
        <v>4143.9904999999999</v>
      </c>
      <c r="T954" s="20" t="s">
        <v>33</v>
      </c>
      <c r="U954" s="21" t="s">
        <v>1231</v>
      </c>
      <c r="V954" s="25" t="s">
        <v>71</v>
      </c>
      <c r="W954" s="22">
        <v>1</v>
      </c>
      <c r="X954" s="23"/>
    </row>
    <row r="955" spans="1:24" s="1" customFormat="1" ht="14" customHeight="1" x14ac:dyDescent="0.3">
      <c r="A955" s="24" t="s">
        <v>570</v>
      </c>
      <c r="B955" s="24" t="s">
        <v>1229</v>
      </c>
      <c r="C955" s="12" t="s">
        <v>1230</v>
      </c>
      <c r="D955" s="58"/>
      <c r="E955" s="39" t="str">
        <f t="shared" si="22"/>
        <v>Еще фото</v>
      </c>
      <c r="F955" s="14"/>
      <c r="G955" s="24" t="s">
        <v>532</v>
      </c>
      <c r="H955" s="24" t="s">
        <v>27</v>
      </c>
      <c r="I955" s="24" t="s">
        <v>514</v>
      </c>
      <c r="J955" s="15" t="s">
        <v>28</v>
      </c>
      <c r="K955" s="16" t="s">
        <v>62</v>
      </c>
      <c r="L955" s="60"/>
      <c r="M955" s="15"/>
      <c r="N955" s="15" t="s">
        <v>37</v>
      </c>
      <c r="O955" s="15"/>
      <c r="P955" s="16" t="s">
        <v>708</v>
      </c>
      <c r="Q955" s="17">
        <v>6799</v>
      </c>
      <c r="R955" s="18">
        <v>47</v>
      </c>
      <c r="S955" s="19">
        <v>4143.9904999999999</v>
      </c>
      <c r="T955" s="20" t="s">
        <v>33</v>
      </c>
      <c r="U955" s="21" t="s">
        <v>537</v>
      </c>
      <c r="V955" s="22">
        <v>44</v>
      </c>
      <c r="W955" s="22">
        <v>3</v>
      </c>
      <c r="X955" s="23"/>
    </row>
    <row r="956" spans="1:24" s="1" customFormat="1" ht="14" customHeight="1" x14ac:dyDescent="0.3">
      <c r="A956" s="24" t="s">
        <v>570</v>
      </c>
      <c r="B956" s="24" t="s">
        <v>1229</v>
      </c>
      <c r="C956" s="12" t="s">
        <v>1230</v>
      </c>
      <c r="D956" s="58"/>
      <c r="E956" s="39" t="str">
        <f t="shared" si="22"/>
        <v>Еще фото</v>
      </c>
      <c r="F956" s="14"/>
      <c r="G956" s="24" t="s">
        <v>532</v>
      </c>
      <c r="H956" s="24" t="s">
        <v>27</v>
      </c>
      <c r="I956" s="24" t="s">
        <v>514</v>
      </c>
      <c r="J956" s="15" t="s">
        <v>28</v>
      </c>
      <c r="K956" s="16" t="s">
        <v>62</v>
      </c>
      <c r="L956" s="60"/>
      <c r="M956" s="15"/>
      <c r="N956" s="15" t="s">
        <v>37</v>
      </c>
      <c r="O956" s="15"/>
      <c r="P956" s="16" t="s">
        <v>708</v>
      </c>
      <c r="Q956" s="17">
        <v>6799</v>
      </c>
      <c r="R956" s="18">
        <v>47</v>
      </c>
      <c r="S956" s="19">
        <v>4143.9904999999999</v>
      </c>
      <c r="T956" s="20" t="s">
        <v>33</v>
      </c>
      <c r="U956" s="21" t="s">
        <v>529</v>
      </c>
      <c r="V956" s="25" t="s">
        <v>52</v>
      </c>
      <c r="W956" s="22">
        <v>3</v>
      </c>
      <c r="X956" s="23"/>
    </row>
    <row r="957" spans="1:24" s="1" customFormat="1" ht="14" customHeight="1" x14ac:dyDescent="0.3">
      <c r="A957" s="24" t="s">
        <v>570</v>
      </c>
      <c r="B957" s="24" t="s">
        <v>1229</v>
      </c>
      <c r="C957" s="12" t="s">
        <v>1230</v>
      </c>
      <c r="D957" s="58"/>
      <c r="E957" s="39" t="str">
        <f t="shared" si="22"/>
        <v>Еще фото</v>
      </c>
      <c r="F957" s="14"/>
      <c r="G957" s="24" t="s">
        <v>532</v>
      </c>
      <c r="H957" s="24" t="s">
        <v>27</v>
      </c>
      <c r="I957" s="24" t="s">
        <v>514</v>
      </c>
      <c r="J957" s="15" t="s">
        <v>28</v>
      </c>
      <c r="K957" s="16" t="s">
        <v>62</v>
      </c>
      <c r="L957" s="60"/>
      <c r="M957" s="15"/>
      <c r="N957" s="15" t="s">
        <v>37</v>
      </c>
      <c r="O957" s="15"/>
      <c r="P957" s="16" t="s">
        <v>708</v>
      </c>
      <c r="Q957" s="17">
        <v>6799</v>
      </c>
      <c r="R957" s="18">
        <v>47</v>
      </c>
      <c r="S957" s="19">
        <v>4143.9904999999999</v>
      </c>
      <c r="T957" s="20" t="s">
        <v>33</v>
      </c>
      <c r="U957" s="21" t="s">
        <v>517</v>
      </c>
      <c r="V957" s="22">
        <v>46</v>
      </c>
      <c r="W957" s="22">
        <v>2</v>
      </c>
      <c r="X957" s="23"/>
    </row>
    <row r="958" spans="1:24" s="1" customFormat="1" ht="17" customHeight="1" x14ac:dyDescent="0.3">
      <c r="A958" s="24" t="s">
        <v>570</v>
      </c>
      <c r="B958" s="24" t="s">
        <v>1229</v>
      </c>
      <c r="C958" s="12" t="s">
        <v>1230</v>
      </c>
      <c r="D958" s="59"/>
      <c r="E958" s="39" t="str">
        <f t="shared" si="22"/>
        <v>Еще фото</v>
      </c>
      <c r="F958" s="14"/>
      <c r="G958" s="24" t="s">
        <v>532</v>
      </c>
      <c r="H958" s="24" t="s">
        <v>27</v>
      </c>
      <c r="I958" s="24" t="s">
        <v>514</v>
      </c>
      <c r="J958" s="15" t="s">
        <v>28</v>
      </c>
      <c r="K958" s="16" t="s">
        <v>62</v>
      </c>
      <c r="L958" s="56"/>
      <c r="M958" s="15"/>
      <c r="N958" s="15" t="s">
        <v>37</v>
      </c>
      <c r="O958" s="15"/>
      <c r="P958" s="16" t="s">
        <v>708</v>
      </c>
      <c r="Q958" s="17">
        <v>6799</v>
      </c>
      <c r="R958" s="18">
        <v>47</v>
      </c>
      <c r="S958" s="19">
        <v>4143.9904999999999</v>
      </c>
      <c r="T958" s="20" t="s">
        <v>33</v>
      </c>
      <c r="U958" s="21" t="s">
        <v>519</v>
      </c>
      <c r="V958" s="22">
        <v>50</v>
      </c>
      <c r="W958" s="22">
        <v>2</v>
      </c>
      <c r="X958" s="23"/>
    </row>
    <row r="959" spans="1:24" s="1" customFormat="1" ht="21" customHeight="1" x14ac:dyDescent="0.3">
      <c r="A959" s="11" t="s">
        <v>570</v>
      </c>
      <c r="B959" s="11" t="s">
        <v>1232</v>
      </c>
      <c r="C959" s="26" t="s">
        <v>1233</v>
      </c>
      <c r="D959" s="57"/>
      <c r="E959" s="39" t="str">
        <f>HYPERLINK("https://www.google.ru/search?q=112376718&amp;newwindow=1&amp;tbm=isch","Еще фото")</f>
        <v>Еще фото</v>
      </c>
      <c r="F959" s="14"/>
      <c r="G959" s="11" t="s">
        <v>532</v>
      </c>
      <c r="H959" s="11" t="s">
        <v>27</v>
      </c>
      <c r="I959" s="15" t="s">
        <v>514</v>
      </c>
      <c r="J959" s="15" t="s">
        <v>28</v>
      </c>
      <c r="K959" s="16" t="s">
        <v>62</v>
      </c>
      <c r="L959" s="55" t="s">
        <v>628</v>
      </c>
      <c r="M959" s="15"/>
      <c r="N959" s="15" t="s">
        <v>37</v>
      </c>
      <c r="O959" s="15"/>
      <c r="P959" s="16" t="s">
        <v>1234</v>
      </c>
      <c r="Q959" s="17">
        <v>7399</v>
      </c>
      <c r="R959" s="18">
        <v>47</v>
      </c>
      <c r="S959" s="19">
        <v>4509.6904999999997</v>
      </c>
      <c r="T959" s="20" t="s">
        <v>33</v>
      </c>
      <c r="U959" s="21" t="s">
        <v>535</v>
      </c>
      <c r="V959" s="22">
        <v>40</v>
      </c>
      <c r="W959" s="22">
        <v>1</v>
      </c>
      <c r="X959" s="23"/>
    </row>
    <row r="960" spans="1:24" s="1" customFormat="1" ht="21" customHeight="1" x14ac:dyDescent="0.3">
      <c r="A960" s="24" t="s">
        <v>570</v>
      </c>
      <c r="B960" s="24" t="s">
        <v>1232</v>
      </c>
      <c r="C960" s="27" t="s">
        <v>1233</v>
      </c>
      <c r="D960" s="58"/>
      <c r="E960" s="39" t="str">
        <f>HYPERLINK("https://www.google.ru/search?q=112376718&amp;newwindow=1&amp;tbm=isch","Еще фото")</f>
        <v>Еще фото</v>
      </c>
      <c r="F960" s="14"/>
      <c r="G960" s="24" t="s">
        <v>532</v>
      </c>
      <c r="H960" s="24" t="s">
        <v>27</v>
      </c>
      <c r="I960" s="24" t="s">
        <v>514</v>
      </c>
      <c r="J960" s="15" t="s">
        <v>28</v>
      </c>
      <c r="K960" s="16" t="s">
        <v>62</v>
      </c>
      <c r="L960" s="60"/>
      <c r="M960" s="15"/>
      <c r="N960" s="15" t="s">
        <v>37</v>
      </c>
      <c r="O960" s="15"/>
      <c r="P960" s="16" t="s">
        <v>1234</v>
      </c>
      <c r="Q960" s="17">
        <v>7399</v>
      </c>
      <c r="R960" s="18">
        <v>47</v>
      </c>
      <c r="S960" s="19">
        <v>4509.6904999999997</v>
      </c>
      <c r="T960" s="20" t="s">
        <v>33</v>
      </c>
      <c r="U960" s="21" t="s">
        <v>536</v>
      </c>
      <c r="V960" s="22">
        <v>42</v>
      </c>
      <c r="W960" s="22">
        <v>1</v>
      </c>
      <c r="X960" s="23"/>
    </row>
    <row r="961" spans="1:24" s="1" customFormat="1" ht="21" customHeight="1" x14ac:dyDescent="0.3">
      <c r="A961" s="24" t="s">
        <v>570</v>
      </c>
      <c r="B961" s="24" t="s">
        <v>1232</v>
      </c>
      <c r="C961" s="27" t="s">
        <v>1233</v>
      </c>
      <c r="D961" s="58"/>
      <c r="E961" s="39" t="str">
        <f>HYPERLINK("https://www.google.ru/search?q=112376718&amp;newwindow=1&amp;tbm=isch","Еще фото")</f>
        <v>Еще фото</v>
      </c>
      <c r="F961" s="14"/>
      <c r="G961" s="24" t="s">
        <v>532</v>
      </c>
      <c r="H961" s="24" t="s">
        <v>27</v>
      </c>
      <c r="I961" s="24" t="s">
        <v>514</v>
      </c>
      <c r="J961" s="15" t="s">
        <v>28</v>
      </c>
      <c r="K961" s="16" t="s">
        <v>62</v>
      </c>
      <c r="L961" s="60"/>
      <c r="M961" s="15"/>
      <c r="N961" s="15" t="s">
        <v>37</v>
      </c>
      <c r="O961" s="15"/>
      <c r="P961" s="16" t="s">
        <v>1234</v>
      </c>
      <c r="Q961" s="17">
        <v>7399</v>
      </c>
      <c r="R961" s="18">
        <v>47</v>
      </c>
      <c r="S961" s="19">
        <v>4509.6904999999997</v>
      </c>
      <c r="T961" s="20" t="s">
        <v>33</v>
      </c>
      <c r="U961" s="21" t="s">
        <v>1231</v>
      </c>
      <c r="V961" s="25" t="s">
        <v>71</v>
      </c>
      <c r="W961" s="22">
        <v>1</v>
      </c>
      <c r="X961" s="23"/>
    </row>
    <row r="962" spans="1:24" s="1" customFormat="1" ht="21" customHeight="1" x14ac:dyDescent="0.3">
      <c r="A962" s="24" t="s">
        <v>570</v>
      </c>
      <c r="B962" s="24" t="s">
        <v>1232</v>
      </c>
      <c r="C962" s="27" t="s">
        <v>1233</v>
      </c>
      <c r="D962" s="58"/>
      <c r="E962" s="39" t="str">
        <f>HYPERLINK("https://www.google.ru/search?q=112376718&amp;newwindow=1&amp;tbm=isch","Еще фото")</f>
        <v>Еще фото</v>
      </c>
      <c r="F962" s="14"/>
      <c r="G962" s="24" t="s">
        <v>532</v>
      </c>
      <c r="H962" s="24" t="s">
        <v>27</v>
      </c>
      <c r="I962" s="24" t="s">
        <v>514</v>
      </c>
      <c r="J962" s="15" t="s">
        <v>28</v>
      </c>
      <c r="K962" s="16" t="s">
        <v>62</v>
      </c>
      <c r="L962" s="60"/>
      <c r="M962" s="15"/>
      <c r="N962" s="15" t="s">
        <v>37</v>
      </c>
      <c r="O962" s="15"/>
      <c r="P962" s="16" t="s">
        <v>1234</v>
      </c>
      <c r="Q962" s="17">
        <v>7399</v>
      </c>
      <c r="R962" s="18">
        <v>47</v>
      </c>
      <c r="S962" s="19">
        <v>4509.6904999999997</v>
      </c>
      <c r="T962" s="20" t="s">
        <v>33</v>
      </c>
      <c r="U962" s="21" t="s">
        <v>537</v>
      </c>
      <c r="V962" s="22">
        <v>44</v>
      </c>
      <c r="W962" s="22">
        <v>1</v>
      </c>
      <c r="X962" s="23"/>
    </row>
    <row r="963" spans="1:24" s="1" customFormat="1" ht="32" customHeight="1" x14ac:dyDescent="0.3">
      <c r="A963" s="24" t="s">
        <v>570</v>
      </c>
      <c r="B963" s="24" t="s">
        <v>1232</v>
      </c>
      <c r="C963" s="27" t="s">
        <v>1233</v>
      </c>
      <c r="D963" s="59"/>
      <c r="E963" s="39" t="str">
        <f>HYPERLINK("https://www.google.ru/search?q=112376718&amp;newwindow=1&amp;tbm=isch","Еще фото")</f>
        <v>Еще фото</v>
      </c>
      <c r="F963" s="14"/>
      <c r="G963" s="24" t="s">
        <v>532</v>
      </c>
      <c r="H963" s="24" t="s">
        <v>27</v>
      </c>
      <c r="I963" s="24" t="s">
        <v>514</v>
      </c>
      <c r="J963" s="15" t="s">
        <v>28</v>
      </c>
      <c r="K963" s="16" t="s">
        <v>62</v>
      </c>
      <c r="L963" s="56"/>
      <c r="M963" s="15"/>
      <c r="N963" s="15" t="s">
        <v>37</v>
      </c>
      <c r="O963" s="15"/>
      <c r="P963" s="16" t="s">
        <v>1234</v>
      </c>
      <c r="Q963" s="17">
        <v>7399</v>
      </c>
      <c r="R963" s="18">
        <v>47</v>
      </c>
      <c r="S963" s="19">
        <v>4509.6904999999997</v>
      </c>
      <c r="T963" s="20" t="s">
        <v>33</v>
      </c>
      <c r="U963" s="21" t="s">
        <v>529</v>
      </c>
      <c r="V963" s="25" t="s">
        <v>52</v>
      </c>
      <c r="W963" s="22">
        <v>1</v>
      </c>
      <c r="X963" s="23"/>
    </row>
    <row r="964" spans="1:24" s="1" customFormat="1" ht="26" customHeight="1" x14ac:dyDescent="0.3">
      <c r="A964" s="11" t="s">
        <v>570</v>
      </c>
      <c r="B964" s="11" t="s">
        <v>1235</v>
      </c>
      <c r="C964" s="12" t="s">
        <v>1236</v>
      </c>
      <c r="D964" s="57"/>
      <c r="E964" s="39" t="str">
        <f>HYPERLINK("https://www.google.ru/search?q=112376778&amp;newwindow=1&amp;tbm=isch","Еще фото")</f>
        <v>Еще фото</v>
      </c>
      <c r="F964" s="14"/>
      <c r="G964" s="11" t="s">
        <v>532</v>
      </c>
      <c r="H964" s="11" t="s">
        <v>27</v>
      </c>
      <c r="I964" s="15" t="s">
        <v>514</v>
      </c>
      <c r="J964" s="15" t="s">
        <v>28</v>
      </c>
      <c r="K964" s="16" t="s">
        <v>62</v>
      </c>
      <c r="L964" s="55" t="s">
        <v>879</v>
      </c>
      <c r="M964" s="15"/>
      <c r="N964" s="15" t="s">
        <v>37</v>
      </c>
      <c r="O964" s="15"/>
      <c r="P964" s="16" t="s">
        <v>42</v>
      </c>
      <c r="Q964" s="17">
        <v>6799</v>
      </c>
      <c r="R964" s="18">
        <v>47</v>
      </c>
      <c r="S964" s="19">
        <v>4143.9904999999999</v>
      </c>
      <c r="T964" s="20" t="s">
        <v>33</v>
      </c>
      <c r="U964" s="21" t="s">
        <v>535</v>
      </c>
      <c r="V964" s="22">
        <v>40</v>
      </c>
      <c r="W964" s="22">
        <v>1</v>
      </c>
      <c r="X964" s="23"/>
    </row>
    <row r="965" spans="1:24" s="1" customFormat="1" ht="26" customHeight="1" x14ac:dyDescent="0.3">
      <c r="A965" s="24" t="s">
        <v>570</v>
      </c>
      <c r="B965" s="24" t="s">
        <v>1235</v>
      </c>
      <c r="C965" s="12" t="s">
        <v>1236</v>
      </c>
      <c r="D965" s="58"/>
      <c r="E965" s="39" t="str">
        <f>HYPERLINK("https://www.google.ru/search?q=112376778&amp;newwindow=1&amp;tbm=isch","Еще фото")</f>
        <v>Еще фото</v>
      </c>
      <c r="F965" s="14"/>
      <c r="G965" s="24" t="s">
        <v>532</v>
      </c>
      <c r="H965" s="24" t="s">
        <v>27</v>
      </c>
      <c r="I965" s="24" t="s">
        <v>514</v>
      </c>
      <c r="J965" s="15" t="s">
        <v>28</v>
      </c>
      <c r="K965" s="16" t="s">
        <v>62</v>
      </c>
      <c r="L965" s="60"/>
      <c r="M965" s="15"/>
      <c r="N965" s="15" t="s">
        <v>37</v>
      </c>
      <c r="O965" s="15"/>
      <c r="P965" s="16" t="s">
        <v>42</v>
      </c>
      <c r="Q965" s="17">
        <v>6799</v>
      </c>
      <c r="R965" s="18">
        <v>47</v>
      </c>
      <c r="S965" s="19">
        <v>4143.9904999999999</v>
      </c>
      <c r="T965" s="20" t="s">
        <v>33</v>
      </c>
      <c r="U965" s="21" t="s">
        <v>536</v>
      </c>
      <c r="V965" s="22">
        <v>42</v>
      </c>
      <c r="W965" s="22">
        <v>1</v>
      </c>
      <c r="X965" s="23"/>
    </row>
    <row r="966" spans="1:24" s="1" customFormat="1" ht="26" customHeight="1" x14ac:dyDescent="0.3">
      <c r="A966" s="24" t="s">
        <v>570</v>
      </c>
      <c r="B966" s="24" t="s">
        <v>1235</v>
      </c>
      <c r="C966" s="12" t="s">
        <v>1236</v>
      </c>
      <c r="D966" s="58"/>
      <c r="E966" s="39" t="str">
        <f>HYPERLINK("https://www.google.ru/search?q=112376778&amp;newwindow=1&amp;tbm=isch","Еще фото")</f>
        <v>Еще фото</v>
      </c>
      <c r="F966" s="14"/>
      <c r="G966" s="24" t="s">
        <v>532</v>
      </c>
      <c r="H966" s="24" t="s">
        <v>27</v>
      </c>
      <c r="I966" s="24" t="s">
        <v>514</v>
      </c>
      <c r="J966" s="15" t="s">
        <v>28</v>
      </c>
      <c r="K966" s="16" t="s">
        <v>62</v>
      </c>
      <c r="L966" s="60"/>
      <c r="M966" s="15"/>
      <c r="N966" s="15" t="s">
        <v>37</v>
      </c>
      <c r="O966" s="15"/>
      <c r="P966" s="16" t="s">
        <v>42</v>
      </c>
      <c r="Q966" s="17">
        <v>6799</v>
      </c>
      <c r="R966" s="18">
        <v>47</v>
      </c>
      <c r="S966" s="19">
        <v>4143.9904999999999</v>
      </c>
      <c r="T966" s="20" t="s">
        <v>33</v>
      </c>
      <c r="U966" s="21" t="s">
        <v>1231</v>
      </c>
      <c r="V966" s="25" t="s">
        <v>71</v>
      </c>
      <c r="W966" s="22">
        <v>1</v>
      </c>
      <c r="X966" s="23"/>
    </row>
    <row r="967" spans="1:24" s="1" customFormat="1" ht="26" customHeight="1" x14ac:dyDescent="0.3">
      <c r="A967" s="24" t="s">
        <v>570</v>
      </c>
      <c r="B967" s="24" t="s">
        <v>1235</v>
      </c>
      <c r="C967" s="12" t="s">
        <v>1236</v>
      </c>
      <c r="D967" s="59"/>
      <c r="E967" s="39" t="str">
        <f>HYPERLINK("https://www.google.ru/search?q=112376778&amp;newwindow=1&amp;tbm=isch","Еще фото")</f>
        <v>Еще фото</v>
      </c>
      <c r="F967" s="14"/>
      <c r="G967" s="24" t="s">
        <v>532</v>
      </c>
      <c r="H967" s="24" t="s">
        <v>27</v>
      </c>
      <c r="I967" s="24" t="s">
        <v>514</v>
      </c>
      <c r="J967" s="15" t="s">
        <v>28</v>
      </c>
      <c r="K967" s="16" t="s">
        <v>62</v>
      </c>
      <c r="L967" s="56"/>
      <c r="M967" s="15"/>
      <c r="N967" s="15" t="s">
        <v>37</v>
      </c>
      <c r="O967" s="15"/>
      <c r="P967" s="16" t="s">
        <v>42</v>
      </c>
      <c r="Q967" s="17">
        <v>6799</v>
      </c>
      <c r="R967" s="18">
        <v>47</v>
      </c>
      <c r="S967" s="19">
        <v>4143.9904999999999</v>
      </c>
      <c r="T967" s="20" t="s">
        <v>33</v>
      </c>
      <c r="U967" s="21" t="s">
        <v>537</v>
      </c>
      <c r="V967" s="22">
        <v>44</v>
      </c>
      <c r="W967" s="22">
        <v>1</v>
      </c>
      <c r="X967" s="23"/>
    </row>
    <row r="968" spans="1:24" s="1" customFormat="1" ht="13.05" customHeight="1" x14ac:dyDescent="0.3">
      <c r="A968" s="11" t="s">
        <v>570</v>
      </c>
      <c r="B968" s="11" t="s">
        <v>1237</v>
      </c>
      <c r="C968" s="12" t="s">
        <v>1238</v>
      </c>
      <c r="D968" s="57"/>
      <c r="E968" s="39" t="str">
        <f t="shared" ref="E968:E975" si="23">HYPERLINK("https://www.google.ru/search?q=112376779&amp;newwindow=1&amp;tbm=isch","Еще фото")</f>
        <v>Еще фото</v>
      </c>
      <c r="F968" s="14"/>
      <c r="G968" s="11" t="s">
        <v>532</v>
      </c>
      <c r="H968" s="11" t="s">
        <v>27</v>
      </c>
      <c r="I968" s="15" t="s">
        <v>514</v>
      </c>
      <c r="J968" s="15" t="s">
        <v>28</v>
      </c>
      <c r="K968" s="16" t="s">
        <v>62</v>
      </c>
      <c r="L968" s="55" t="s">
        <v>633</v>
      </c>
      <c r="M968" s="15"/>
      <c r="N968" s="15" t="s">
        <v>373</v>
      </c>
      <c r="O968" s="15"/>
      <c r="P968" s="16" t="s">
        <v>1234</v>
      </c>
      <c r="Q968" s="17">
        <v>6199</v>
      </c>
      <c r="R968" s="18">
        <v>47</v>
      </c>
      <c r="S968" s="19">
        <v>3778.2904999999996</v>
      </c>
      <c r="T968" s="20" t="s">
        <v>33</v>
      </c>
      <c r="U968" s="28" t="s">
        <v>535</v>
      </c>
      <c r="V968" s="22">
        <v>40</v>
      </c>
      <c r="W968" s="22">
        <v>1</v>
      </c>
      <c r="X968" s="23"/>
    </row>
    <row r="969" spans="1:24" s="1" customFormat="1" ht="13.05" customHeight="1" x14ac:dyDescent="0.3">
      <c r="A969" s="24" t="s">
        <v>570</v>
      </c>
      <c r="B969" s="24" t="s">
        <v>1237</v>
      </c>
      <c r="C969" s="12" t="s">
        <v>1238</v>
      </c>
      <c r="D969" s="58"/>
      <c r="E969" s="39" t="str">
        <f t="shared" si="23"/>
        <v>Еще фото</v>
      </c>
      <c r="F969" s="14"/>
      <c r="G969" s="24" t="s">
        <v>532</v>
      </c>
      <c r="H969" s="24" t="s">
        <v>27</v>
      </c>
      <c r="I969" s="24" t="s">
        <v>514</v>
      </c>
      <c r="J969" s="15" t="s">
        <v>28</v>
      </c>
      <c r="K969" s="16" t="s">
        <v>62</v>
      </c>
      <c r="L969" s="60"/>
      <c r="M969" s="15"/>
      <c r="N969" s="15" t="s">
        <v>373</v>
      </c>
      <c r="O969" s="15"/>
      <c r="P969" s="16" t="s">
        <v>1234</v>
      </c>
      <c r="Q969" s="17">
        <v>6199</v>
      </c>
      <c r="R969" s="18">
        <v>47</v>
      </c>
      <c r="S969" s="19">
        <v>3778.2904999999996</v>
      </c>
      <c r="T969" s="20" t="s">
        <v>33</v>
      </c>
      <c r="U969" s="21" t="s">
        <v>536</v>
      </c>
      <c r="V969" s="22">
        <v>42</v>
      </c>
      <c r="W969" s="22">
        <v>1</v>
      </c>
      <c r="X969" s="23"/>
    </row>
    <row r="970" spans="1:24" s="1" customFormat="1" ht="13.05" customHeight="1" x14ac:dyDescent="0.3">
      <c r="A970" s="24" t="s">
        <v>570</v>
      </c>
      <c r="B970" s="24" t="s">
        <v>1237</v>
      </c>
      <c r="C970" s="12" t="s">
        <v>1238</v>
      </c>
      <c r="D970" s="58"/>
      <c r="E970" s="39" t="str">
        <f t="shared" si="23"/>
        <v>Еще фото</v>
      </c>
      <c r="F970" s="14"/>
      <c r="G970" s="24" t="s">
        <v>532</v>
      </c>
      <c r="H970" s="24" t="s">
        <v>27</v>
      </c>
      <c r="I970" s="24" t="s">
        <v>514</v>
      </c>
      <c r="J970" s="15" t="s">
        <v>28</v>
      </c>
      <c r="K970" s="16" t="s">
        <v>62</v>
      </c>
      <c r="L970" s="60"/>
      <c r="M970" s="15"/>
      <c r="N970" s="15" t="s">
        <v>373</v>
      </c>
      <c r="O970" s="15"/>
      <c r="P970" s="16" t="s">
        <v>1234</v>
      </c>
      <c r="Q970" s="17">
        <v>6199</v>
      </c>
      <c r="R970" s="18">
        <v>47</v>
      </c>
      <c r="S970" s="19">
        <v>3778.2904999999996</v>
      </c>
      <c r="T970" s="20" t="s">
        <v>33</v>
      </c>
      <c r="U970" s="21" t="s">
        <v>1231</v>
      </c>
      <c r="V970" s="25" t="s">
        <v>71</v>
      </c>
      <c r="W970" s="22">
        <v>1</v>
      </c>
      <c r="X970" s="23"/>
    </row>
    <row r="971" spans="1:24" s="1" customFormat="1" ht="13.05" customHeight="1" x14ac:dyDescent="0.3">
      <c r="A971" s="24" t="s">
        <v>570</v>
      </c>
      <c r="B971" s="24" t="s">
        <v>1237</v>
      </c>
      <c r="C971" s="12" t="s">
        <v>1238</v>
      </c>
      <c r="D971" s="58"/>
      <c r="E971" s="39" t="str">
        <f t="shared" si="23"/>
        <v>Еще фото</v>
      </c>
      <c r="F971" s="14"/>
      <c r="G971" s="24" t="s">
        <v>532</v>
      </c>
      <c r="H971" s="24" t="s">
        <v>27</v>
      </c>
      <c r="I971" s="24" t="s">
        <v>514</v>
      </c>
      <c r="J971" s="15" t="s">
        <v>28</v>
      </c>
      <c r="K971" s="16" t="s">
        <v>62</v>
      </c>
      <c r="L971" s="60"/>
      <c r="M971" s="15"/>
      <c r="N971" s="15" t="s">
        <v>373</v>
      </c>
      <c r="O971" s="15"/>
      <c r="P971" s="16" t="s">
        <v>1234</v>
      </c>
      <c r="Q971" s="17">
        <v>6199</v>
      </c>
      <c r="R971" s="18">
        <v>47</v>
      </c>
      <c r="S971" s="19">
        <v>3778.2904999999996</v>
      </c>
      <c r="T971" s="20" t="s">
        <v>33</v>
      </c>
      <c r="U971" s="21" t="s">
        <v>537</v>
      </c>
      <c r="V971" s="22">
        <v>44</v>
      </c>
      <c r="W971" s="22">
        <v>1</v>
      </c>
      <c r="X971" s="23"/>
    </row>
    <row r="972" spans="1:24" s="1" customFormat="1" ht="13.05" customHeight="1" x14ac:dyDescent="0.3">
      <c r="A972" s="24" t="s">
        <v>570</v>
      </c>
      <c r="B972" s="24" t="s">
        <v>1237</v>
      </c>
      <c r="C972" s="12" t="s">
        <v>1238</v>
      </c>
      <c r="D972" s="58"/>
      <c r="E972" s="39" t="str">
        <f t="shared" si="23"/>
        <v>Еще фото</v>
      </c>
      <c r="F972" s="14"/>
      <c r="G972" s="24" t="s">
        <v>532</v>
      </c>
      <c r="H972" s="24" t="s">
        <v>27</v>
      </c>
      <c r="I972" s="24" t="s">
        <v>514</v>
      </c>
      <c r="J972" s="15" t="s">
        <v>28</v>
      </c>
      <c r="K972" s="16" t="s">
        <v>62</v>
      </c>
      <c r="L972" s="60"/>
      <c r="M972" s="15"/>
      <c r="N972" s="15" t="s">
        <v>373</v>
      </c>
      <c r="O972" s="15"/>
      <c r="P972" s="16" t="s">
        <v>1234</v>
      </c>
      <c r="Q972" s="17">
        <v>6199</v>
      </c>
      <c r="R972" s="18">
        <v>47</v>
      </c>
      <c r="S972" s="19">
        <v>3778.2904999999996</v>
      </c>
      <c r="T972" s="20" t="s">
        <v>33</v>
      </c>
      <c r="U972" s="21" t="s">
        <v>529</v>
      </c>
      <c r="V972" s="25" t="s">
        <v>52</v>
      </c>
      <c r="W972" s="22">
        <v>1</v>
      </c>
      <c r="X972" s="23"/>
    </row>
    <row r="973" spans="1:24" s="1" customFormat="1" ht="13.05" customHeight="1" x14ac:dyDescent="0.3">
      <c r="A973" s="24" t="s">
        <v>570</v>
      </c>
      <c r="B973" s="24" t="s">
        <v>1237</v>
      </c>
      <c r="C973" s="12" t="s">
        <v>1238</v>
      </c>
      <c r="D973" s="58"/>
      <c r="E973" s="39" t="str">
        <f t="shared" si="23"/>
        <v>Еще фото</v>
      </c>
      <c r="F973" s="14"/>
      <c r="G973" s="24" t="s">
        <v>532</v>
      </c>
      <c r="H973" s="24" t="s">
        <v>27</v>
      </c>
      <c r="I973" s="24" t="s">
        <v>514</v>
      </c>
      <c r="J973" s="15" t="s">
        <v>28</v>
      </c>
      <c r="K973" s="16" t="s">
        <v>62</v>
      </c>
      <c r="L973" s="60"/>
      <c r="M973" s="15"/>
      <c r="N973" s="15" t="s">
        <v>373</v>
      </c>
      <c r="O973" s="15"/>
      <c r="P973" s="16" t="s">
        <v>1234</v>
      </c>
      <c r="Q973" s="17">
        <v>6199</v>
      </c>
      <c r="R973" s="18">
        <v>47</v>
      </c>
      <c r="S973" s="19">
        <v>3778.2904999999996</v>
      </c>
      <c r="T973" s="20" t="s">
        <v>33</v>
      </c>
      <c r="U973" s="21" t="s">
        <v>517</v>
      </c>
      <c r="V973" s="22">
        <v>46</v>
      </c>
      <c r="W973" s="22">
        <v>1</v>
      </c>
      <c r="X973" s="23"/>
    </row>
    <row r="974" spans="1:24" s="1" customFormat="1" ht="13.05" customHeight="1" x14ac:dyDescent="0.3">
      <c r="A974" s="24" t="s">
        <v>570</v>
      </c>
      <c r="B974" s="24" t="s">
        <v>1237</v>
      </c>
      <c r="C974" s="12" t="s">
        <v>1238</v>
      </c>
      <c r="D974" s="58"/>
      <c r="E974" s="39" t="str">
        <f t="shared" si="23"/>
        <v>Еще фото</v>
      </c>
      <c r="F974" s="14"/>
      <c r="G974" s="24" t="s">
        <v>532</v>
      </c>
      <c r="H974" s="24" t="s">
        <v>27</v>
      </c>
      <c r="I974" s="24" t="s">
        <v>514</v>
      </c>
      <c r="J974" s="15" t="s">
        <v>28</v>
      </c>
      <c r="K974" s="16" t="s">
        <v>62</v>
      </c>
      <c r="L974" s="60"/>
      <c r="M974" s="15"/>
      <c r="N974" s="15" t="s">
        <v>373</v>
      </c>
      <c r="O974" s="15"/>
      <c r="P974" s="16" t="s">
        <v>1234</v>
      </c>
      <c r="Q974" s="17">
        <v>6199</v>
      </c>
      <c r="R974" s="18">
        <v>47</v>
      </c>
      <c r="S974" s="19">
        <v>3778.2904999999996</v>
      </c>
      <c r="T974" s="20" t="s">
        <v>33</v>
      </c>
      <c r="U974" s="21" t="s">
        <v>518</v>
      </c>
      <c r="V974" s="25" t="s">
        <v>130</v>
      </c>
      <c r="W974" s="22">
        <v>1</v>
      </c>
      <c r="X974" s="23"/>
    </row>
    <row r="975" spans="1:24" s="1" customFormat="1" ht="18" customHeight="1" x14ac:dyDescent="0.3">
      <c r="A975" s="24" t="s">
        <v>570</v>
      </c>
      <c r="B975" s="24" t="s">
        <v>1237</v>
      </c>
      <c r="C975" s="12" t="s">
        <v>1238</v>
      </c>
      <c r="D975" s="59"/>
      <c r="E975" s="39" t="str">
        <f t="shared" si="23"/>
        <v>Еще фото</v>
      </c>
      <c r="F975" s="14"/>
      <c r="G975" s="24" t="s">
        <v>532</v>
      </c>
      <c r="H975" s="24" t="s">
        <v>27</v>
      </c>
      <c r="I975" s="24" t="s">
        <v>514</v>
      </c>
      <c r="J975" s="15" t="s">
        <v>28</v>
      </c>
      <c r="K975" s="16" t="s">
        <v>62</v>
      </c>
      <c r="L975" s="56"/>
      <c r="M975" s="15"/>
      <c r="N975" s="15" t="s">
        <v>373</v>
      </c>
      <c r="O975" s="15"/>
      <c r="P975" s="16" t="s">
        <v>1234</v>
      </c>
      <c r="Q975" s="17">
        <v>6199</v>
      </c>
      <c r="R975" s="18">
        <v>47</v>
      </c>
      <c r="S975" s="19">
        <v>3778.2904999999996</v>
      </c>
      <c r="T975" s="20" t="s">
        <v>33</v>
      </c>
      <c r="U975" s="21" t="s">
        <v>519</v>
      </c>
      <c r="V975" s="22">
        <v>50</v>
      </c>
      <c r="W975" s="22">
        <v>1</v>
      </c>
      <c r="X975" s="23"/>
    </row>
    <row r="976" spans="1:24" s="1" customFormat="1" ht="26" customHeight="1" x14ac:dyDescent="0.3">
      <c r="A976" s="11" t="s">
        <v>570</v>
      </c>
      <c r="B976" s="11" t="s">
        <v>1239</v>
      </c>
      <c r="C976" s="12" t="s">
        <v>1240</v>
      </c>
      <c r="D976" s="57"/>
      <c r="E976" s="39" t="str">
        <f>HYPERLINK("https://www.google.ru/search?q=112376937&amp;newwindow=1&amp;tbm=isch","Еще фото")</f>
        <v>Еще фото</v>
      </c>
      <c r="F976" s="14"/>
      <c r="G976" s="11" t="s">
        <v>1241</v>
      </c>
      <c r="H976" s="11" t="s">
        <v>27</v>
      </c>
      <c r="I976" s="15" t="s">
        <v>569</v>
      </c>
      <c r="J976" s="15" t="s">
        <v>28</v>
      </c>
      <c r="K976" s="16" t="s">
        <v>62</v>
      </c>
      <c r="L976" s="55" t="s">
        <v>633</v>
      </c>
      <c r="M976" s="15"/>
      <c r="N976" s="15" t="s">
        <v>373</v>
      </c>
      <c r="O976" s="15"/>
      <c r="P976" s="16" t="s">
        <v>1234</v>
      </c>
      <c r="Q976" s="17">
        <v>12399</v>
      </c>
      <c r="R976" s="18">
        <v>50</v>
      </c>
      <c r="S976" s="19">
        <v>7129.4249999999993</v>
      </c>
      <c r="T976" s="20" t="s">
        <v>283</v>
      </c>
      <c r="U976" s="21" t="s">
        <v>285</v>
      </c>
      <c r="V976" s="22">
        <v>42</v>
      </c>
      <c r="W976" s="22">
        <v>5</v>
      </c>
      <c r="X976" s="23"/>
    </row>
    <row r="977" spans="1:24" s="1" customFormat="1" ht="26" customHeight="1" x14ac:dyDescent="0.3">
      <c r="A977" s="24" t="s">
        <v>570</v>
      </c>
      <c r="B977" s="24" t="s">
        <v>1239</v>
      </c>
      <c r="C977" s="12" t="s">
        <v>1240</v>
      </c>
      <c r="D977" s="58"/>
      <c r="E977" s="39" t="str">
        <f>HYPERLINK("https://www.google.ru/search?q=112376937&amp;newwindow=1&amp;tbm=isch","Еще фото")</f>
        <v>Еще фото</v>
      </c>
      <c r="F977" s="14"/>
      <c r="G977" s="24" t="s">
        <v>1241</v>
      </c>
      <c r="H977" s="24" t="s">
        <v>27</v>
      </c>
      <c r="I977" s="24" t="s">
        <v>569</v>
      </c>
      <c r="J977" s="15" t="s">
        <v>28</v>
      </c>
      <c r="K977" s="16" t="s">
        <v>62</v>
      </c>
      <c r="L977" s="60"/>
      <c r="M977" s="15"/>
      <c r="N977" s="15" t="s">
        <v>373</v>
      </c>
      <c r="O977" s="15"/>
      <c r="P977" s="16" t="s">
        <v>1234</v>
      </c>
      <c r="Q977" s="17">
        <v>12399</v>
      </c>
      <c r="R977" s="18">
        <v>50</v>
      </c>
      <c r="S977" s="19">
        <v>7129.4249999999993</v>
      </c>
      <c r="T977" s="20" t="s">
        <v>283</v>
      </c>
      <c r="U977" s="21" t="s">
        <v>286</v>
      </c>
      <c r="V977" s="22">
        <v>44</v>
      </c>
      <c r="W977" s="22">
        <v>8</v>
      </c>
      <c r="X977" s="23"/>
    </row>
    <row r="978" spans="1:24" s="1" customFormat="1" ht="26" customHeight="1" x14ac:dyDescent="0.3">
      <c r="A978" s="24" t="s">
        <v>570</v>
      </c>
      <c r="B978" s="24" t="s">
        <v>1239</v>
      </c>
      <c r="C978" s="12" t="s">
        <v>1240</v>
      </c>
      <c r="D978" s="58"/>
      <c r="E978" s="39" t="str">
        <f>HYPERLINK("https://www.google.ru/search?q=112376937&amp;newwindow=1&amp;tbm=isch","Еще фото")</f>
        <v>Еще фото</v>
      </c>
      <c r="F978" s="14"/>
      <c r="G978" s="24" t="s">
        <v>1241</v>
      </c>
      <c r="H978" s="24" t="s">
        <v>27</v>
      </c>
      <c r="I978" s="24" t="s">
        <v>569</v>
      </c>
      <c r="J978" s="15" t="s">
        <v>28</v>
      </c>
      <c r="K978" s="16" t="s">
        <v>62</v>
      </c>
      <c r="L978" s="60"/>
      <c r="M978" s="15"/>
      <c r="N978" s="15" t="s">
        <v>373</v>
      </c>
      <c r="O978" s="15"/>
      <c r="P978" s="16" t="s">
        <v>1234</v>
      </c>
      <c r="Q978" s="17">
        <v>12399</v>
      </c>
      <c r="R978" s="18">
        <v>50</v>
      </c>
      <c r="S978" s="19">
        <v>7129.4249999999993</v>
      </c>
      <c r="T978" s="20" t="s">
        <v>283</v>
      </c>
      <c r="U978" s="21" t="s">
        <v>287</v>
      </c>
      <c r="V978" s="22">
        <v>46</v>
      </c>
      <c r="W978" s="22">
        <v>9</v>
      </c>
      <c r="X978" s="23"/>
    </row>
    <row r="979" spans="1:24" s="1" customFormat="1" ht="26" customHeight="1" x14ac:dyDescent="0.3">
      <c r="A979" s="24" t="s">
        <v>570</v>
      </c>
      <c r="B979" s="24" t="s">
        <v>1239</v>
      </c>
      <c r="C979" s="12" t="s">
        <v>1240</v>
      </c>
      <c r="D979" s="59"/>
      <c r="E979" s="39" t="str">
        <f>HYPERLINK("https://www.google.ru/search?q=112376937&amp;newwindow=1&amp;tbm=isch","Еще фото")</f>
        <v>Еще фото</v>
      </c>
      <c r="F979" s="14"/>
      <c r="G979" s="24" t="s">
        <v>1241</v>
      </c>
      <c r="H979" s="24" t="s">
        <v>27</v>
      </c>
      <c r="I979" s="24" t="s">
        <v>569</v>
      </c>
      <c r="J979" s="15" t="s">
        <v>28</v>
      </c>
      <c r="K979" s="16" t="s">
        <v>62</v>
      </c>
      <c r="L979" s="56"/>
      <c r="M979" s="15"/>
      <c r="N979" s="15" t="s">
        <v>373</v>
      </c>
      <c r="O979" s="15"/>
      <c r="P979" s="16" t="s">
        <v>1234</v>
      </c>
      <c r="Q979" s="17">
        <v>12399</v>
      </c>
      <c r="R979" s="18">
        <v>50</v>
      </c>
      <c r="S979" s="19">
        <v>7129.4249999999993</v>
      </c>
      <c r="T979" s="20" t="s">
        <v>283</v>
      </c>
      <c r="U979" s="21" t="s">
        <v>288</v>
      </c>
      <c r="V979" s="22">
        <v>48</v>
      </c>
      <c r="W979" s="22">
        <v>3</v>
      </c>
      <c r="X979" s="23"/>
    </row>
    <row r="980" spans="1:24" s="1" customFormat="1" ht="108" customHeight="1" x14ac:dyDescent="0.3">
      <c r="A980" s="11" t="s">
        <v>570</v>
      </c>
      <c r="B980" s="11" t="s">
        <v>1242</v>
      </c>
      <c r="C980" s="12" t="s">
        <v>1243</v>
      </c>
      <c r="D980" s="13"/>
      <c r="E980" s="39" t="str">
        <f>HYPERLINK("https://www.google.ru/search?q=112376942&amp;newwindow=1&amp;tbm=isch","Еще фото")</f>
        <v>Еще фото</v>
      </c>
      <c r="F980" s="14"/>
      <c r="G980" s="11" t="s">
        <v>1241</v>
      </c>
      <c r="H980" s="11" t="s">
        <v>27</v>
      </c>
      <c r="I980" s="15" t="s">
        <v>569</v>
      </c>
      <c r="J980" s="15" t="s">
        <v>28</v>
      </c>
      <c r="K980" s="16" t="s">
        <v>62</v>
      </c>
      <c r="L980" s="15" t="s">
        <v>737</v>
      </c>
      <c r="M980" s="15"/>
      <c r="N980" s="15" t="s">
        <v>37</v>
      </c>
      <c r="O980" s="15"/>
      <c r="P980" s="16" t="s">
        <v>738</v>
      </c>
      <c r="Q980" s="17">
        <v>10399</v>
      </c>
      <c r="R980" s="18">
        <v>50</v>
      </c>
      <c r="S980" s="19">
        <v>5979.4249999999993</v>
      </c>
      <c r="T980" s="20" t="s">
        <v>283</v>
      </c>
      <c r="U980" s="21" t="s">
        <v>286</v>
      </c>
      <c r="V980" s="22">
        <v>44</v>
      </c>
      <c r="W980" s="22">
        <v>5</v>
      </c>
      <c r="X980" s="23"/>
    </row>
    <row r="981" spans="1:24" s="1" customFormat="1" ht="52.05" customHeight="1" x14ac:dyDescent="0.3">
      <c r="A981" s="11" t="s">
        <v>570</v>
      </c>
      <c r="B981" s="11" t="s">
        <v>1244</v>
      </c>
      <c r="C981" s="12" t="s">
        <v>1245</v>
      </c>
      <c r="D981" s="53"/>
      <c r="E981" s="39" t="str">
        <f>HYPERLINK("https://www.google.ru/search?q=112370875&amp;newwindow=1&amp;tbm=isch","Еще фото")</f>
        <v>Еще фото</v>
      </c>
      <c r="F981" s="14"/>
      <c r="G981" s="11" t="s">
        <v>568</v>
      </c>
      <c r="H981" s="11" t="s">
        <v>27</v>
      </c>
      <c r="I981" s="15" t="s">
        <v>569</v>
      </c>
      <c r="J981" s="15" t="s">
        <v>28</v>
      </c>
      <c r="K981" s="16" t="s">
        <v>62</v>
      </c>
      <c r="L981" s="55" t="s">
        <v>1246</v>
      </c>
      <c r="M981" s="15"/>
      <c r="N981" s="15" t="s">
        <v>37</v>
      </c>
      <c r="O981" s="15"/>
      <c r="P981" s="16" t="s">
        <v>77</v>
      </c>
      <c r="Q981" s="17">
        <v>9599</v>
      </c>
      <c r="R981" s="18">
        <v>47.91</v>
      </c>
      <c r="S981" s="19">
        <v>5749.9884999999995</v>
      </c>
      <c r="T981" s="20" t="s">
        <v>33</v>
      </c>
      <c r="U981" s="21" t="s">
        <v>536</v>
      </c>
      <c r="V981" s="22">
        <v>42</v>
      </c>
      <c r="W981" s="22">
        <v>1</v>
      </c>
      <c r="X981" s="23"/>
    </row>
    <row r="982" spans="1:24" s="1" customFormat="1" ht="61.05" customHeight="1" x14ac:dyDescent="0.3">
      <c r="A982" s="24" t="s">
        <v>570</v>
      </c>
      <c r="B982" s="24" t="s">
        <v>1244</v>
      </c>
      <c r="C982" s="12" t="s">
        <v>1245</v>
      </c>
      <c r="D982" s="54"/>
      <c r="E982" s="39" t="str">
        <f>HYPERLINK("https://www.google.ru/search?q=112370875&amp;newwindow=1&amp;tbm=isch","Еще фото")</f>
        <v>Еще фото</v>
      </c>
      <c r="F982" s="14"/>
      <c r="G982" s="24" t="s">
        <v>568</v>
      </c>
      <c r="H982" s="24" t="s">
        <v>27</v>
      </c>
      <c r="I982" s="24" t="s">
        <v>569</v>
      </c>
      <c r="J982" s="15" t="s">
        <v>28</v>
      </c>
      <c r="K982" s="16" t="s">
        <v>62</v>
      </c>
      <c r="L982" s="56"/>
      <c r="M982" s="15"/>
      <c r="N982" s="15" t="s">
        <v>37</v>
      </c>
      <c r="O982" s="15"/>
      <c r="P982" s="16" t="s">
        <v>77</v>
      </c>
      <c r="Q982" s="17">
        <v>9599</v>
      </c>
      <c r="R982" s="18">
        <v>47.91</v>
      </c>
      <c r="S982" s="19">
        <v>5749.9884999999995</v>
      </c>
      <c r="T982" s="20" t="s">
        <v>33</v>
      </c>
      <c r="U982" s="21" t="s">
        <v>517</v>
      </c>
      <c r="V982" s="22">
        <v>46</v>
      </c>
      <c r="W982" s="22">
        <v>1</v>
      </c>
      <c r="X982" s="23"/>
    </row>
    <row r="983" spans="1:24" s="1" customFormat="1" ht="35" customHeight="1" x14ac:dyDescent="0.3">
      <c r="A983" s="11" t="s">
        <v>570</v>
      </c>
      <c r="B983" s="11" t="s">
        <v>1247</v>
      </c>
      <c r="C983" s="12" t="s">
        <v>1248</v>
      </c>
      <c r="D983" s="57"/>
      <c r="E983" s="39" t="str">
        <f>HYPERLINK("https://www.google.ru/search?q=112376721&amp;newwindow=1&amp;tbm=isch","Еще фото")</f>
        <v>Еще фото</v>
      </c>
      <c r="F983" s="14"/>
      <c r="G983" s="11" t="s">
        <v>568</v>
      </c>
      <c r="H983" s="11" t="s">
        <v>27</v>
      </c>
      <c r="I983" s="15" t="s">
        <v>569</v>
      </c>
      <c r="J983" s="15" t="s">
        <v>28</v>
      </c>
      <c r="K983" s="16" t="s">
        <v>62</v>
      </c>
      <c r="L983" s="55" t="s">
        <v>884</v>
      </c>
      <c r="M983" s="15"/>
      <c r="N983" s="15" t="s">
        <v>37</v>
      </c>
      <c r="O983" s="15"/>
      <c r="P983" s="16" t="s">
        <v>708</v>
      </c>
      <c r="Q983" s="17">
        <v>7399</v>
      </c>
      <c r="R983" s="18">
        <v>47.29</v>
      </c>
      <c r="S983" s="19">
        <v>4484.9884999999995</v>
      </c>
      <c r="T983" s="20" t="s">
        <v>33</v>
      </c>
      <c r="U983" s="21" t="s">
        <v>535</v>
      </c>
      <c r="V983" s="22">
        <v>40</v>
      </c>
      <c r="W983" s="22">
        <v>1</v>
      </c>
      <c r="X983" s="23"/>
    </row>
    <row r="984" spans="1:24" s="1" customFormat="1" ht="35" customHeight="1" x14ac:dyDescent="0.3">
      <c r="A984" s="24" t="s">
        <v>570</v>
      </c>
      <c r="B984" s="24" t="s">
        <v>1247</v>
      </c>
      <c r="C984" s="12" t="s">
        <v>1248</v>
      </c>
      <c r="D984" s="58"/>
      <c r="E984" s="39" t="str">
        <f>HYPERLINK("https://www.google.ru/search?q=112376721&amp;newwindow=1&amp;tbm=isch","Еще фото")</f>
        <v>Еще фото</v>
      </c>
      <c r="F984" s="14"/>
      <c r="G984" s="24" t="s">
        <v>568</v>
      </c>
      <c r="H984" s="24" t="s">
        <v>27</v>
      </c>
      <c r="I984" s="24" t="s">
        <v>569</v>
      </c>
      <c r="J984" s="15" t="s">
        <v>28</v>
      </c>
      <c r="K984" s="16" t="s">
        <v>62</v>
      </c>
      <c r="L984" s="60"/>
      <c r="M984" s="15"/>
      <c r="N984" s="15" t="s">
        <v>37</v>
      </c>
      <c r="O984" s="15"/>
      <c r="P984" s="16" t="s">
        <v>708</v>
      </c>
      <c r="Q984" s="17">
        <v>7399</v>
      </c>
      <c r="R984" s="18">
        <v>47.29</v>
      </c>
      <c r="S984" s="19">
        <v>4484.9884999999995</v>
      </c>
      <c r="T984" s="20" t="s">
        <v>33</v>
      </c>
      <c r="U984" s="21" t="s">
        <v>536</v>
      </c>
      <c r="V984" s="22">
        <v>42</v>
      </c>
      <c r="W984" s="22">
        <v>1</v>
      </c>
      <c r="X984" s="23"/>
    </row>
    <row r="985" spans="1:24" s="1" customFormat="1" ht="37.049999999999997" customHeight="1" x14ac:dyDescent="0.3">
      <c r="A985" s="24" t="s">
        <v>570</v>
      </c>
      <c r="B985" s="24" t="s">
        <v>1247</v>
      </c>
      <c r="C985" s="12" t="s">
        <v>1248</v>
      </c>
      <c r="D985" s="59"/>
      <c r="E985" s="39" t="str">
        <f>HYPERLINK("https://www.google.ru/search?q=112376721&amp;newwindow=1&amp;tbm=isch","Еще фото")</f>
        <v>Еще фото</v>
      </c>
      <c r="F985" s="14"/>
      <c r="G985" s="24" t="s">
        <v>568</v>
      </c>
      <c r="H985" s="24" t="s">
        <v>27</v>
      </c>
      <c r="I985" s="24" t="s">
        <v>569</v>
      </c>
      <c r="J985" s="15" t="s">
        <v>28</v>
      </c>
      <c r="K985" s="16" t="s">
        <v>62</v>
      </c>
      <c r="L985" s="56"/>
      <c r="M985" s="15"/>
      <c r="N985" s="15" t="s">
        <v>37</v>
      </c>
      <c r="O985" s="15"/>
      <c r="P985" s="16" t="s">
        <v>708</v>
      </c>
      <c r="Q985" s="17">
        <v>7399</v>
      </c>
      <c r="R985" s="18">
        <v>47.29</v>
      </c>
      <c r="S985" s="19">
        <v>4484.9884999999995</v>
      </c>
      <c r="T985" s="20" t="s">
        <v>33</v>
      </c>
      <c r="U985" s="21" t="s">
        <v>1231</v>
      </c>
      <c r="V985" s="25" t="s">
        <v>71</v>
      </c>
      <c r="W985" s="22">
        <v>1</v>
      </c>
      <c r="X985" s="23"/>
    </row>
    <row r="986" spans="1:24" s="1" customFormat="1" ht="108" customHeight="1" x14ac:dyDescent="0.3">
      <c r="A986" s="11" t="s">
        <v>570</v>
      </c>
      <c r="B986" s="11" t="s">
        <v>1249</v>
      </c>
      <c r="C986" s="12" t="s">
        <v>1250</v>
      </c>
      <c r="D986" s="13"/>
      <c r="E986" s="39" t="str">
        <f>HYPERLINK("https://www.google.ru/search?q=112363489&amp;newwindow=1&amp;tbm=isch","Еще фото")</f>
        <v>Еще фото</v>
      </c>
      <c r="F986" s="14"/>
      <c r="G986" s="11" t="s">
        <v>1241</v>
      </c>
      <c r="H986" s="11" t="s">
        <v>27</v>
      </c>
      <c r="I986" s="15" t="s">
        <v>569</v>
      </c>
      <c r="J986" s="15" t="s">
        <v>28</v>
      </c>
      <c r="K986" s="16" t="s">
        <v>62</v>
      </c>
      <c r="L986" s="15" t="s">
        <v>1251</v>
      </c>
      <c r="M986" s="15"/>
      <c r="N986" s="15" t="s">
        <v>281</v>
      </c>
      <c r="O986" s="15"/>
      <c r="P986" s="16" t="s">
        <v>1252</v>
      </c>
      <c r="Q986" s="17">
        <v>10999</v>
      </c>
      <c r="R986" s="18">
        <v>47.27</v>
      </c>
      <c r="S986" s="19">
        <v>6669.9884999999995</v>
      </c>
      <c r="T986" s="20" t="s">
        <v>283</v>
      </c>
      <c r="U986" s="21" t="s">
        <v>284</v>
      </c>
      <c r="V986" s="22">
        <v>40</v>
      </c>
      <c r="W986" s="22">
        <v>1</v>
      </c>
      <c r="X986" s="23"/>
    </row>
    <row r="987" spans="1:24" s="1" customFormat="1" ht="108" customHeight="1" x14ac:dyDescent="0.3">
      <c r="A987" s="11" t="s">
        <v>570</v>
      </c>
      <c r="B987" s="11" t="s">
        <v>1253</v>
      </c>
      <c r="C987" s="12" t="s">
        <v>1254</v>
      </c>
      <c r="D987" s="13"/>
      <c r="E987" s="39" t="str">
        <f>HYPERLINK("https://www.google.ru/search?q=L50CUIUW&amp;newwindow=1&amp;tbm=isch","Еще фото")</f>
        <v>Еще фото</v>
      </c>
      <c r="F987" s="14"/>
      <c r="G987" s="11" t="s">
        <v>1241</v>
      </c>
      <c r="H987" s="11" t="s">
        <v>27</v>
      </c>
      <c r="I987" s="15" t="s">
        <v>569</v>
      </c>
      <c r="J987" s="15" t="s">
        <v>279</v>
      </c>
      <c r="K987" s="16" t="s">
        <v>62</v>
      </c>
      <c r="L987" s="15" t="s">
        <v>1255</v>
      </c>
      <c r="M987" s="15"/>
      <c r="N987" s="15" t="s">
        <v>76</v>
      </c>
      <c r="O987" s="15"/>
      <c r="P987" s="16" t="s">
        <v>1252</v>
      </c>
      <c r="Q987" s="17">
        <v>6799</v>
      </c>
      <c r="R987" s="18">
        <v>47.05</v>
      </c>
      <c r="S987" s="19">
        <v>4139.9884999999995</v>
      </c>
      <c r="T987" s="20" t="s">
        <v>283</v>
      </c>
      <c r="U987" s="21" t="s">
        <v>286</v>
      </c>
      <c r="V987" s="22">
        <v>44</v>
      </c>
      <c r="W987" s="22">
        <v>1</v>
      </c>
      <c r="X987" s="23"/>
    </row>
    <row r="988" spans="1:24" s="1" customFormat="1" ht="52.05" customHeight="1" x14ac:dyDescent="0.3">
      <c r="A988" s="11" t="s">
        <v>570</v>
      </c>
      <c r="B988" s="11" t="s">
        <v>1256</v>
      </c>
      <c r="C988" s="12" t="s">
        <v>1257</v>
      </c>
      <c r="D988" s="53"/>
      <c r="E988" s="39" t="str">
        <f>HYPERLINK("https://www.google.ru/search?q=112370882&amp;newwindow=1&amp;tbm=isch","Еще фото")</f>
        <v>Еще фото</v>
      </c>
      <c r="F988" s="14" t="s">
        <v>102</v>
      </c>
      <c r="G988" s="11" t="s">
        <v>568</v>
      </c>
      <c r="H988" s="11" t="s">
        <v>27</v>
      </c>
      <c r="I988" s="15" t="s">
        <v>569</v>
      </c>
      <c r="J988" s="15" t="s">
        <v>28</v>
      </c>
      <c r="K988" s="16" t="s">
        <v>62</v>
      </c>
      <c r="L988" s="55" t="s">
        <v>1258</v>
      </c>
      <c r="M988" s="15"/>
      <c r="N988" s="15" t="s">
        <v>112</v>
      </c>
      <c r="O988" s="15"/>
      <c r="P988" s="16" t="s">
        <v>77</v>
      </c>
      <c r="Q988" s="17">
        <v>8399</v>
      </c>
      <c r="R988" s="18">
        <v>47</v>
      </c>
      <c r="S988" s="19">
        <v>5119.1904999999997</v>
      </c>
      <c r="T988" s="20" t="s">
        <v>33</v>
      </c>
      <c r="U988" s="21" t="s">
        <v>536</v>
      </c>
      <c r="V988" s="22">
        <v>42</v>
      </c>
      <c r="W988" s="22">
        <v>1</v>
      </c>
      <c r="X988" s="23"/>
    </row>
    <row r="989" spans="1:24" s="1" customFormat="1" ht="61.05" customHeight="1" x14ac:dyDescent="0.3">
      <c r="A989" s="24" t="s">
        <v>570</v>
      </c>
      <c r="B989" s="24" t="s">
        <v>1256</v>
      </c>
      <c r="C989" s="12" t="s">
        <v>1257</v>
      </c>
      <c r="D989" s="54"/>
      <c r="E989" s="39" t="str">
        <f>HYPERLINK("https://www.google.ru/search?q=112370882&amp;newwindow=1&amp;tbm=isch","Еще фото")</f>
        <v>Еще фото</v>
      </c>
      <c r="F989" s="14" t="s">
        <v>102</v>
      </c>
      <c r="G989" s="24" t="s">
        <v>568</v>
      </c>
      <c r="H989" s="24" t="s">
        <v>27</v>
      </c>
      <c r="I989" s="24" t="s">
        <v>569</v>
      </c>
      <c r="J989" s="15" t="s">
        <v>28</v>
      </c>
      <c r="K989" s="16" t="s">
        <v>62</v>
      </c>
      <c r="L989" s="56"/>
      <c r="M989" s="15"/>
      <c r="N989" s="15" t="s">
        <v>112</v>
      </c>
      <c r="O989" s="15"/>
      <c r="P989" s="16" t="s">
        <v>77</v>
      </c>
      <c r="Q989" s="17">
        <v>8399</v>
      </c>
      <c r="R989" s="18">
        <v>47</v>
      </c>
      <c r="S989" s="19">
        <v>5119.1904999999997</v>
      </c>
      <c r="T989" s="20" t="s">
        <v>33</v>
      </c>
      <c r="U989" s="21" t="s">
        <v>537</v>
      </c>
      <c r="V989" s="22">
        <v>44</v>
      </c>
      <c r="W989" s="22">
        <v>1</v>
      </c>
      <c r="X989" s="23"/>
    </row>
    <row r="990" spans="1:24" s="1" customFormat="1" ht="35" customHeight="1" x14ac:dyDescent="0.3">
      <c r="A990" s="11" t="s">
        <v>570</v>
      </c>
      <c r="B990" s="11" t="s">
        <v>1259</v>
      </c>
      <c r="C990" s="12" t="s">
        <v>1260</v>
      </c>
      <c r="D990" s="57"/>
      <c r="E990" s="39" t="str">
        <f>HYPERLINK("https://www.google.ru/search?q=112376938&amp;newwindow=1&amp;tbm=isch","Еще фото")</f>
        <v>Еще фото</v>
      </c>
      <c r="F990" s="14"/>
      <c r="G990" s="11" t="s">
        <v>1241</v>
      </c>
      <c r="H990" s="11" t="s">
        <v>27</v>
      </c>
      <c r="I990" s="15" t="s">
        <v>569</v>
      </c>
      <c r="J990" s="15" t="s">
        <v>28</v>
      </c>
      <c r="K990" s="16" t="s">
        <v>62</v>
      </c>
      <c r="L990" s="55" t="s">
        <v>633</v>
      </c>
      <c r="M990" s="15"/>
      <c r="N990" s="15" t="s">
        <v>37</v>
      </c>
      <c r="O990" s="15"/>
      <c r="P990" s="16" t="s">
        <v>1261</v>
      </c>
      <c r="Q990" s="17">
        <v>13499</v>
      </c>
      <c r="R990" s="18">
        <v>47</v>
      </c>
      <c r="S990" s="19">
        <v>8227.6404999999995</v>
      </c>
      <c r="T990" s="20" t="s">
        <v>283</v>
      </c>
      <c r="U990" s="21" t="s">
        <v>284</v>
      </c>
      <c r="V990" s="22">
        <v>40</v>
      </c>
      <c r="W990" s="22">
        <v>1</v>
      </c>
      <c r="X990" s="23"/>
    </row>
    <row r="991" spans="1:24" s="1" customFormat="1" ht="35" customHeight="1" x14ac:dyDescent="0.3">
      <c r="A991" s="24" t="s">
        <v>570</v>
      </c>
      <c r="B991" s="24" t="s">
        <v>1259</v>
      </c>
      <c r="C991" s="12" t="s">
        <v>1260</v>
      </c>
      <c r="D991" s="58"/>
      <c r="E991" s="39" t="str">
        <f>HYPERLINK("https://www.google.ru/search?q=112376938&amp;newwindow=1&amp;tbm=isch","Еще фото")</f>
        <v>Еще фото</v>
      </c>
      <c r="F991" s="14"/>
      <c r="G991" s="24" t="s">
        <v>1241</v>
      </c>
      <c r="H991" s="24" t="s">
        <v>27</v>
      </c>
      <c r="I991" s="24" t="s">
        <v>569</v>
      </c>
      <c r="J991" s="15" t="s">
        <v>28</v>
      </c>
      <c r="K991" s="16" t="s">
        <v>62</v>
      </c>
      <c r="L991" s="60"/>
      <c r="M991" s="15"/>
      <c r="N991" s="15" t="s">
        <v>37</v>
      </c>
      <c r="O991" s="15"/>
      <c r="P991" s="16" t="s">
        <v>1261</v>
      </c>
      <c r="Q991" s="17">
        <v>13499</v>
      </c>
      <c r="R991" s="18">
        <v>47</v>
      </c>
      <c r="S991" s="19">
        <v>8227.6404999999995</v>
      </c>
      <c r="T991" s="20" t="s">
        <v>283</v>
      </c>
      <c r="U991" s="21" t="s">
        <v>285</v>
      </c>
      <c r="V991" s="22">
        <v>42</v>
      </c>
      <c r="W991" s="22">
        <v>1</v>
      </c>
      <c r="X991" s="23"/>
    </row>
    <row r="992" spans="1:24" s="1" customFormat="1" ht="37.049999999999997" customHeight="1" x14ac:dyDescent="0.3">
      <c r="A992" s="24" t="s">
        <v>570</v>
      </c>
      <c r="B992" s="24" t="s">
        <v>1259</v>
      </c>
      <c r="C992" s="12" t="s">
        <v>1260</v>
      </c>
      <c r="D992" s="59"/>
      <c r="E992" s="39" t="str">
        <f>HYPERLINK("https://www.google.ru/search?q=112376938&amp;newwindow=1&amp;tbm=isch","Еще фото")</f>
        <v>Еще фото</v>
      </c>
      <c r="F992" s="14"/>
      <c r="G992" s="24" t="s">
        <v>1241</v>
      </c>
      <c r="H992" s="24" t="s">
        <v>27</v>
      </c>
      <c r="I992" s="24" t="s">
        <v>569</v>
      </c>
      <c r="J992" s="15" t="s">
        <v>28</v>
      </c>
      <c r="K992" s="16" t="s">
        <v>62</v>
      </c>
      <c r="L992" s="56"/>
      <c r="M992" s="15"/>
      <c r="N992" s="15" t="s">
        <v>37</v>
      </c>
      <c r="O992" s="15"/>
      <c r="P992" s="16" t="s">
        <v>1261</v>
      </c>
      <c r="Q992" s="17">
        <v>13499</v>
      </c>
      <c r="R992" s="18">
        <v>47</v>
      </c>
      <c r="S992" s="19">
        <v>8227.6404999999995</v>
      </c>
      <c r="T992" s="20" t="s">
        <v>283</v>
      </c>
      <c r="U992" s="21" t="s">
        <v>287</v>
      </c>
      <c r="V992" s="22">
        <v>46</v>
      </c>
      <c r="W992" s="22">
        <v>1</v>
      </c>
      <c r="X992" s="23"/>
    </row>
  </sheetData>
  <autoFilter ref="A3:X992" xr:uid="{00000000-0009-0000-0000-000000000000}"/>
  <mergeCells count="438">
    <mergeCell ref="D6:D7"/>
    <mergeCell ref="L6:L7"/>
    <mergeCell ref="D8:D9"/>
    <mergeCell ref="L8:L9"/>
    <mergeCell ref="D10:D11"/>
    <mergeCell ref="L10:L11"/>
    <mergeCell ref="D12:D14"/>
    <mergeCell ref="L12:L14"/>
    <mergeCell ref="D15:D19"/>
    <mergeCell ref="L15:L19"/>
    <mergeCell ref="D20:D23"/>
    <mergeCell ref="L20:L23"/>
    <mergeCell ref="D26:D27"/>
    <mergeCell ref="L26:L27"/>
    <mergeCell ref="D32:D33"/>
    <mergeCell ref="L32:L33"/>
    <mergeCell ref="D37:D38"/>
    <mergeCell ref="L37:L38"/>
    <mergeCell ref="D40:D41"/>
    <mergeCell ref="L40:L41"/>
    <mergeCell ref="D42:D45"/>
    <mergeCell ref="L42:L45"/>
    <mergeCell ref="D47:D49"/>
    <mergeCell ref="L47:L49"/>
    <mergeCell ref="D51:D53"/>
    <mergeCell ref="L51:L53"/>
    <mergeCell ref="D54:D55"/>
    <mergeCell ref="L54:L55"/>
    <mergeCell ref="D57:D58"/>
    <mergeCell ref="L57:L58"/>
    <mergeCell ref="D59:D61"/>
    <mergeCell ref="L59:L61"/>
    <mergeCell ref="D70:D71"/>
    <mergeCell ref="L70:L71"/>
    <mergeCell ref="D74:D75"/>
    <mergeCell ref="L74:L75"/>
    <mergeCell ref="D80:D83"/>
    <mergeCell ref="L80:L83"/>
    <mergeCell ref="D84:D87"/>
    <mergeCell ref="L84:L87"/>
    <mergeCell ref="D88:D92"/>
    <mergeCell ref="L88:L92"/>
    <mergeCell ref="D93:D100"/>
    <mergeCell ref="L93:L100"/>
    <mergeCell ref="D101:D105"/>
    <mergeCell ref="L101:L105"/>
    <mergeCell ref="D106:D110"/>
    <mergeCell ref="L106:L110"/>
    <mergeCell ref="D111:D115"/>
    <mergeCell ref="L111:L115"/>
    <mergeCell ref="D116:D123"/>
    <mergeCell ref="L116:L123"/>
    <mergeCell ref="D124:D127"/>
    <mergeCell ref="L124:L127"/>
    <mergeCell ref="D128:D132"/>
    <mergeCell ref="L128:L132"/>
    <mergeCell ref="D133:D137"/>
    <mergeCell ref="L133:L137"/>
    <mergeCell ref="D138:D142"/>
    <mergeCell ref="L138:L142"/>
    <mergeCell ref="D145:D149"/>
    <mergeCell ref="L145:L149"/>
    <mergeCell ref="D151:D152"/>
    <mergeCell ref="L151:L152"/>
    <mergeCell ref="D154:D155"/>
    <mergeCell ref="L154:L155"/>
    <mergeCell ref="D156:D157"/>
    <mergeCell ref="L156:L157"/>
    <mergeCell ref="D162:D164"/>
    <mergeCell ref="L162:L164"/>
    <mergeCell ref="D165:D166"/>
    <mergeCell ref="L165:L166"/>
    <mergeCell ref="D167:D168"/>
    <mergeCell ref="L167:L168"/>
    <mergeCell ref="D169:D171"/>
    <mergeCell ref="L169:L171"/>
    <mergeCell ref="D172:D177"/>
    <mergeCell ref="L172:L177"/>
    <mergeCell ref="D178:D181"/>
    <mergeCell ref="L178:L181"/>
    <mergeCell ref="D183:D187"/>
    <mergeCell ref="L183:L187"/>
    <mergeCell ref="D189:D193"/>
    <mergeCell ref="L189:L193"/>
    <mergeCell ref="D194:D196"/>
    <mergeCell ref="L194:L196"/>
    <mergeCell ref="D197:D199"/>
    <mergeCell ref="L197:L199"/>
    <mergeCell ref="D200:D202"/>
    <mergeCell ref="L200:L202"/>
    <mergeCell ref="D203:D204"/>
    <mergeCell ref="L203:L204"/>
    <mergeCell ref="D205:D208"/>
    <mergeCell ref="L205:L208"/>
    <mergeCell ref="D209:D211"/>
    <mergeCell ref="L209:L211"/>
    <mergeCell ref="D212:D215"/>
    <mergeCell ref="L212:L215"/>
    <mergeCell ref="D216:D218"/>
    <mergeCell ref="L216:L218"/>
    <mergeCell ref="D221:D225"/>
    <mergeCell ref="L221:L225"/>
    <mergeCell ref="D228:D229"/>
    <mergeCell ref="L228:L229"/>
    <mergeCell ref="D230:D231"/>
    <mergeCell ref="L230:L231"/>
    <mergeCell ref="D232:D233"/>
    <mergeCell ref="L232:L233"/>
    <mergeCell ref="D234:D236"/>
    <mergeCell ref="L234:L236"/>
    <mergeCell ref="D237:D238"/>
    <mergeCell ref="L237:L238"/>
    <mergeCell ref="D239:D240"/>
    <mergeCell ref="L239:L240"/>
    <mergeCell ref="D241:D242"/>
    <mergeCell ref="L241:L242"/>
    <mergeCell ref="D243:D246"/>
    <mergeCell ref="L243:L246"/>
    <mergeCell ref="D248:D252"/>
    <mergeCell ref="L248:L252"/>
    <mergeCell ref="D253:D257"/>
    <mergeCell ref="L253:L257"/>
    <mergeCell ref="D259:D262"/>
    <mergeCell ref="L259:L262"/>
    <mergeCell ref="D263:D267"/>
    <mergeCell ref="L263:L267"/>
    <mergeCell ref="D275:D276"/>
    <mergeCell ref="L275:L276"/>
    <mergeCell ref="D279:D280"/>
    <mergeCell ref="L279:L280"/>
    <mergeCell ref="D281:D284"/>
    <mergeCell ref="L281:L284"/>
    <mergeCell ref="D285:D286"/>
    <mergeCell ref="L285:L286"/>
    <mergeCell ref="D287:D290"/>
    <mergeCell ref="L287:L290"/>
    <mergeCell ref="D291:D294"/>
    <mergeCell ref="L291:L294"/>
    <mergeCell ref="D295:D299"/>
    <mergeCell ref="L295:L299"/>
    <mergeCell ref="D300:D302"/>
    <mergeCell ref="L300:L302"/>
    <mergeCell ref="D307:D313"/>
    <mergeCell ref="L307:L313"/>
    <mergeCell ref="D314:D320"/>
    <mergeCell ref="L314:L320"/>
    <mergeCell ref="D321:D327"/>
    <mergeCell ref="L321:L327"/>
    <mergeCell ref="D328:D332"/>
    <mergeCell ref="L328:L332"/>
    <mergeCell ref="D333:D337"/>
    <mergeCell ref="L333:L337"/>
    <mergeCell ref="D338:D341"/>
    <mergeCell ref="L338:L341"/>
    <mergeCell ref="D342:D350"/>
    <mergeCell ref="L342:L350"/>
    <mergeCell ref="D351:D355"/>
    <mergeCell ref="L351:L355"/>
    <mergeCell ref="D358:D359"/>
    <mergeCell ref="L358:L359"/>
    <mergeCell ref="D360:D361"/>
    <mergeCell ref="L360:L361"/>
    <mergeCell ref="D362:D366"/>
    <mergeCell ref="L362:L366"/>
    <mergeCell ref="D367:D371"/>
    <mergeCell ref="L367:L371"/>
    <mergeCell ref="D372:D374"/>
    <mergeCell ref="L372:L374"/>
    <mergeCell ref="D377:D380"/>
    <mergeCell ref="L377:L380"/>
    <mergeCell ref="D381:D384"/>
    <mergeCell ref="L381:L384"/>
    <mergeCell ref="D385:D387"/>
    <mergeCell ref="L385:L387"/>
    <mergeCell ref="D389:D397"/>
    <mergeCell ref="L389:L397"/>
    <mergeCell ref="D399:D408"/>
    <mergeCell ref="L399:L408"/>
    <mergeCell ref="D409:D411"/>
    <mergeCell ref="L409:L411"/>
    <mergeCell ref="D412:D421"/>
    <mergeCell ref="L412:L421"/>
    <mergeCell ref="D422:D426"/>
    <mergeCell ref="L422:L426"/>
    <mergeCell ref="D427:D429"/>
    <mergeCell ref="L427:L429"/>
    <mergeCell ref="D430:D437"/>
    <mergeCell ref="L430:L437"/>
    <mergeCell ref="D441:D442"/>
    <mergeCell ref="L441:L442"/>
    <mergeCell ref="D443:D444"/>
    <mergeCell ref="L443:L444"/>
    <mergeCell ref="D448:D449"/>
    <mergeCell ref="L448:L449"/>
    <mergeCell ref="D452:D453"/>
    <mergeCell ref="L452:L453"/>
    <mergeCell ref="D454:D456"/>
    <mergeCell ref="L454:L456"/>
    <mergeCell ref="D457:D459"/>
    <mergeCell ref="L457:L459"/>
    <mergeCell ref="D462:D463"/>
    <mergeCell ref="L462:L463"/>
    <mergeCell ref="D464:D465"/>
    <mergeCell ref="L464:L465"/>
    <mergeCell ref="D466:D467"/>
    <mergeCell ref="L466:L467"/>
    <mergeCell ref="D468:D469"/>
    <mergeCell ref="L468:L469"/>
    <mergeCell ref="D470:D472"/>
    <mergeCell ref="L470:L472"/>
    <mergeCell ref="D478:D480"/>
    <mergeCell ref="L478:L480"/>
    <mergeCell ref="D481:D483"/>
    <mergeCell ref="L481:L483"/>
    <mergeCell ref="D484:D486"/>
    <mergeCell ref="L484:L486"/>
    <mergeCell ref="D493:D494"/>
    <mergeCell ref="L493:L494"/>
    <mergeCell ref="D496:D498"/>
    <mergeCell ref="L496:L498"/>
    <mergeCell ref="D499:D501"/>
    <mergeCell ref="L499:L501"/>
    <mergeCell ref="D502:D503"/>
    <mergeCell ref="L502:L503"/>
    <mergeCell ref="D505:D506"/>
    <mergeCell ref="L505:L506"/>
    <mergeCell ref="D517:D519"/>
    <mergeCell ref="L517:L519"/>
    <mergeCell ref="D522:D525"/>
    <mergeCell ref="L522:L525"/>
    <mergeCell ref="D527:D528"/>
    <mergeCell ref="L527:L528"/>
    <mergeCell ref="D530:D532"/>
    <mergeCell ref="L530:L532"/>
    <mergeCell ref="D533:D534"/>
    <mergeCell ref="L533:L534"/>
    <mergeCell ref="D535:D536"/>
    <mergeCell ref="L535:L536"/>
    <mergeCell ref="D539:D540"/>
    <mergeCell ref="L539:L540"/>
    <mergeCell ref="D542:D543"/>
    <mergeCell ref="L542:L543"/>
    <mergeCell ref="D544:D546"/>
    <mergeCell ref="L544:L546"/>
    <mergeCell ref="D547:D553"/>
    <mergeCell ref="L547:L553"/>
    <mergeCell ref="D554:D558"/>
    <mergeCell ref="L554:L558"/>
    <mergeCell ref="D559:D563"/>
    <mergeCell ref="L559:L563"/>
    <mergeCell ref="D564:D567"/>
    <mergeCell ref="L564:L567"/>
    <mergeCell ref="D568:D572"/>
    <mergeCell ref="L568:L572"/>
    <mergeCell ref="D573:D578"/>
    <mergeCell ref="L573:L578"/>
    <mergeCell ref="D579:D582"/>
    <mergeCell ref="L579:L582"/>
    <mergeCell ref="D583:D589"/>
    <mergeCell ref="L583:L589"/>
    <mergeCell ref="D590:D593"/>
    <mergeCell ref="L590:L593"/>
    <mergeCell ref="D594:D598"/>
    <mergeCell ref="L594:L598"/>
    <mergeCell ref="D599:D608"/>
    <mergeCell ref="L599:L608"/>
    <mergeCell ref="D609:D613"/>
    <mergeCell ref="L609:L613"/>
    <mergeCell ref="D614:D619"/>
    <mergeCell ref="L614:L619"/>
    <mergeCell ref="D620:D626"/>
    <mergeCell ref="L620:L626"/>
    <mergeCell ref="D627:D630"/>
    <mergeCell ref="L627:L630"/>
    <mergeCell ref="D631:D634"/>
    <mergeCell ref="L631:L634"/>
    <mergeCell ref="D640:D641"/>
    <mergeCell ref="L640:L641"/>
    <mergeCell ref="D643:D644"/>
    <mergeCell ref="L643:L644"/>
    <mergeCell ref="D645:D646"/>
    <mergeCell ref="L645:L646"/>
    <mergeCell ref="D651:D654"/>
    <mergeCell ref="L651:L654"/>
    <mergeCell ref="D657:D658"/>
    <mergeCell ref="L657:L658"/>
    <mergeCell ref="D659:D660"/>
    <mergeCell ref="L659:L660"/>
    <mergeCell ref="D661:D663"/>
    <mergeCell ref="L661:L663"/>
    <mergeCell ref="D664:D666"/>
    <mergeCell ref="L664:L666"/>
    <mergeCell ref="D667:D670"/>
    <mergeCell ref="L667:L670"/>
    <mergeCell ref="D671:D672"/>
    <mergeCell ref="L671:L672"/>
    <mergeCell ref="D673:D674"/>
    <mergeCell ref="L673:L674"/>
    <mergeCell ref="D675:D679"/>
    <mergeCell ref="L675:L679"/>
    <mergeCell ref="D680:D682"/>
    <mergeCell ref="L680:L682"/>
    <mergeCell ref="D683:D686"/>
    <mergeCell ref="L683:L686"/>
    <mergeCell ref="D687:D691"/>
    <mergeCell ref="L687:L691"/>
    <mergeCell ref="D693:D696"/>
    <mergeCell ref="L693:L696"/>
    <mergeCell ref="D697:D701"/>
    <mergeCell ref="L697:L701"/>
    <mergeCell ref="D704:D706"/>
    <mergeCell ref="L704:L706"/>
    <mergeCell ref="D709:D710"/>
    <mergeCell ref="L709:L710"/>
    <mergeCell ref="D713:D715"/>
    <mergeCell ref="L713:L715"/>
    <mergeCell ref="D718:D721"/>
    <mergeCell ref="L718:L721"/>
    <mergeCell ref="D722:D726"/>
    <mergeCell ref="L722:L726"/>
    <mergeCell ref="D727:D731"/>
    <mergeCell ref="L727:L731"/>
    <mergeCell ref="D732:D736"/>
    <mergeCell ref="L732:L736"/>
    <mergeCell ref="D737:D741"/>
    <mergeCell ref="L737:L741"/>
    <mergeCell ref="D742:D745"/>
    <mergeCell ref="L742:L745"/>
    <mergeCell ref="D746:D749"/>
    <mergeCell ref="L746:L749"/>
    <mergeCell ref="D750:D753"/>
    <mergeCell ref="L750:L753"/>
    <mergeCell ref="D756:D757"/>
    <mergeCell ref="L756:L757"/>
    <mergeCell ref="D759:D760"/>
    <mergeCell ref="L759:L760"/>
    <mergeCell ref="D761:D765"/>
    <mergeCell ref="L761:L765"/>
    <mergeCell ref="D766:D768"/>
    <mergeCell ref="L766:L768"/>
    <mergeCell ref="D770:D774"/>
    <mergeCell ref="L770:L774"/>
    <mergeCell ref="D775:D777"/>
    <mergeCell ref="L775:L777"/>
    <mergeCell ref="D778:D782"/>
    <mergeCell ref="L778:L782"/>
    <mergeCell ref="D783:D784"/>
    <mergeCell ref="L783:L784"/>
    <mergeCell ref="D792:D793"/>
    <mergeCell ref="L792:L793"/>
    <mergeCell ref="D794:D795"/>
    <mergeCell ref="L794:L795"/>
    <mergeCell ref="D796:D799"/>
    <mergeCell ref="L796:L799"/>
    <mergeCell ref="D800:D802"/>
    <mergeCell ref="L800:L802"/>
    <mergeCell ref="D804:D808"/>
    <mergeCell ref="L804:L808"/>
    <mergeCell ref="D814:D815"/>
    <mergeCell ref="L814:L815"/>
    <mergeCell ref="D816:D818"/>
    <mergeCell ref="L816:L818"/>
    <mergeCell ref="D819:D822"/>
    <mergeCell ref="L819:L822"/>
    <mergeCell ref="D823:D826"/>
    <mergeCell ref="L823:L826"/>
    <mergeCell ref="D827:D830"/>
    <mergeCell ref="L827:L830"/>
    <mergeCell ref="D831:D835"/>
    <mergeCell ref="L831:L835"/>
    <mergeCell ref="D836:D838"/>
    <mergeCell ref="L836:L838"/>
    <mergeCell ref="D839:D842"/>
    <mergeCell ref="L839:L842"/>
    <mergeCell ref="D843:D845"/>
    <mergeCell ref="L843:L845"/>
    <mergeCell ref="D846:D849"/>
    <mergeCell ref="L846:L849"/>
    <mergeCell ref="D850:D854"/>
    <mergeCell ref="L850:L854"/>
    <mergeCell ref="D855:D859"/>
    <mergeCell ref="L855:L859"/>
    <mergeCell ref="D860:D863"/>
    <mergeCell ref="L860:L863"/>
    <mergeCell ref="D865:D867"/>
    <mergeCell ref="L865:L867"/>
    <mergeCell ref="D868:D869"/>
    <mergeCell ref="L868:L869"/>
    <mergeCell ref="D870:D871"/>
    <mergeCell ref="L870:L871"/>
    <mergeCell ref="D872:D875"/>
    <mergeCell ref="L872:L875"/>
    <mergeCell ref="D876:D878"/>
    <mergeCell ref="L876:L878"/>
    <mergeCell ref="D879:D882"/>
    <mergeCell ref="L879:L882"/>
    <mergeCell ref="D883:D886"/>
    <mergeCell ref="L883:L886"/>
    <mergeCell ref="D887:D890"/>
    <mergeCell ref="L887:L890"/>
    <mergeCell ref="D891:D893"/>
    <mergeCell ref="L891:L893"/>
    <mergeCell ref="D897:D904"/>
    <mergeCell ref="L897:L904"/>
    <mergeCell ref="D908:D913"/>
    <mergeCell ref="L908:L913"/>
    <mergeCell ref="D914:D916"/>
    <mergeCell ref="L914:L916"/>
    <mergeCell ref="D917:D924"/>
    <mergeCell ref="L917:L924"/>
    <mergeCell ref="D925:D929"/>
    <mergeCell ref="L925:L929"/>
    <mergeCell ref="D930:D934"/>
    <mergeCell ref="L930:L934"/>
    <mergeCell ref="D935:D938"/>
    <mergeCell ref="L935:L938"/>
    <mergeCell ref="D939:D945"/>
    <mergeCell ref="L939:L945"/>
    <mergeCell ref="D946:D951"/>
    <mergeCell ref="L946:L951"/>
    <mergeCell ref="D981:D982"/>
    <mergeCell ref="L981:L982"/>
    <mergeCell ref="D983:D985"/>
    <mergeCell ref="L983:L985"/>
    <mergeCell ref="D988:D989"/>
    <mergeCell ref="L988:L989"/>
    <mergeCell ref="D990:D992"/>
    <mergeCell ref="L990:L992"/>
    <mergeCell ref="D952:D958"/>
    <mergeCell ref="L952:L958"/>
    <mergeCell ref="D959:D963"/>
    <mergeCell ref="L959:L963"/>
    <mergeCell ref="D964:D967"/>
    <mergeCell ref="L964:L967"/>
    <mergeCell ref="D968:D975"/>
    <mergeCell ref="L968:L975"/>
    <mergeCell ref="D976:D979"/>
    <mergeCell ref="L976:L979"/>
  </mergeCells>
  <dataValidations count="21">
    <dataValidation type="whole" operator="lessThanOrEqual" allowBlank="1" showErrorMessage="1" errorTitle="Неверно" error="Заказ не может быть больше Наличия" sqref="X981:X992 X959:X975 X954 X933:X951 X915:X931 X908:X913 X906 X902 X895 X887 X860:X882 X847:X854 X843:X845 X838 X822:X830 X816:X818 X812 X810 X803 X798:X799 X793:X794 X787:X791 X780 X766:X769 X759:X760 X757 X753 X748:X749 X717:X741 X712:X713 X707:X708 X702 X692:X696 X685 X680:X682 X655:X675 X639:X652 X598:X634 X564:X594 X561 X556:X559 X553:X554 X547:X550 X543:X545 X539:X541 X533:X537 X530:X531 X524:X527 X503:X521 X501 X475:X499 X461:X473 X456:X459 X446:X454 X438:X444 X436 X431:X432 X422:X429 X420 X397:X411 X393 X379:X384 X376:X377 X371:X374 X366 X360 X357:X358 X354 X350 X335 X331:X332 X303:X304 X300 X291:X295 X280:X287 X276:X277 X273:X274 X271 X268:X269 X265 X258 X247 X239:X243 X235:X237 X232 X227 X187:X221 X183 X181 X171 X166:X167 X163:X164 X160:X161 X150:X158 X101:X142 X98 X96 X92 X71:X83 X62:X69 X56:X60 X50:X51 X46:X47 X38:X39 X36 X32:X34 X24:X29 X19:X20 X16:X17 X14 X8:X9 X4:X5" xr:uid="{00000000-0002-0000-0000-000000000000}">
      <formula1>1</formula1>
    </dataValidation>
    <dataValidation type="whole" operator="lessThanOrEqual" allowBlank="1" showErrorMessage="1" errorTitle="Неверно" error="Заказ не может быть больше Наличия" sqref="X6 X903 X900:X901 X846 X840:X841 X836 X833 X815 X811 X758 X747 X716 X709 X700:X701 X697 X686 X683 X636 X563 X532 X421 X417 X415 X396 X391 X378 X369 X328:X329 X326 X299 X290 X253 X238 X233 X228 X225 X179 X165 X162 X31" xr:uid="{00000000-0002-0000-0000-000002000000}">
      <formula1>4</formula1>
    </dataValidation>
    <dataValidation type="whole" operator="lessThanOrEqual" allowBlank="1" showErrorMessage="1" errorTitle="Неверно" error="Заказ не может быть больше Наличия" sqref="X7 X979 X955:X956 X952 X932 X905 X883 X859 X842 X835 X819:X821 X813 X804 X792 X761 X750 X744 X742 X710 X706 X684 X637 X597 X595 X562 X560 X555 X546 X522:X523 X500 X460 X437 X434 X419 X414 X395 X385 X370 X362 X330 X301 X296 X288 X278:X279 X275 X248 X230:X231 X185:X186 X180 X100 X97 X55 X45 X43 X41 X18 X15 X10" xr:uid="{00000000-0002-0000-0000-000003000000}">
      <formula1>3</formula1>
    </dataValidation>
    <dataValidation type="whole" operator="lessThanOrEqual" allowBlank="1" showErrorMessage="1" errorTitle="Неверно" error="Заказ не может быть больше Наличия" sqref="X11 X957:X958 X953 X914 X904 X897:X898 X839 X795 X777 X754:X755 X746 X711 X676:X679 X653:X654 X635 X596 X542 X538 X529 X502 X474 X455 X445 X435 X433 X430 X418 X416 X412:X413 X388:X389 X375 X363:X365 X361 X359 X355:X356 X349 X342 X336:X337 X333:X334 X327 X302 X270 X259 X251:X252 X246 X234 X229 X226 X184 X182 X169 X159 X148:X149 X99 X93:X95 X70 X61 X52 X48:X49 X42 X40 X35 X30 X23 X13" xr:uid="{00000000-0002-0000-0000-000007000000}">
      <formula1>2</formula1>
    </dataValidation>
    <dataValidation type="whole" operator="lessThanOrEqual" allowBlank="1" showErrorMessage="1" errorTitle="Неверно" error="Заказ не может быть больше Наличия" sqref="X12" xr:uid="{00000000-0002-0000-0000-000008000000}">
      <formula1>16</formula1>
    </dataValidation>
    <dataValidation type="whole" operator="lessThanOrEqual" allowBlank="1" showErrorMessage="1" errorTitle="Неверно" error="Заказ не может быть больше Наличия" sqref="X21 X805 X784 X698 X689 X528 X176 X168" xr:uid="{00000000-0002-0000-0000-000011000000}">
      <formula1>10</formula1>
    </dataValidation>
    <dataValidation type="whole" operator="lessThanOrEqual" allowBlank="1" showErrorMessage="1" errorTitle="Неверно" error="Заказ не может быть больше Наличия" sqref="X22 X907 X889 X884 X858 X837 X834 X831:X832 X807 X802 X778 X774 X770:X771 X751:X752 X690 X687 X394 X392 X367 X351 X348 X325 X321:X322 X319 X314 X307 X298 X260 X256 X254 X224 X146:X147 X53" xr:uid="{00000000-0002-0000-0000-000012000000}">
      <formula1>6</formula1>
    </dataValidation>
    <dataValidation type="whole" operator="lessThanOrEqual" allowBlank="1" showErrorMessage="1" errorTitle="Неверно" error="Заказ не может быть больше Наличия" sqref="X37 X773 X764:X765 X762 X714 X551 X353 X346:X347 X324 X320 X312 X266 X255 X249 X245 X172 X170 X143 X44" xr:uid="{00000000-0002-0000-0000-000021000000}">
      <formula1>7</formula1>
    </dataValidation>
    <dataValidation type="whole" operator="lessThanOrEqual" allowBlank="1" showErrorMessage="1" errorTitle="Неверно" error="Заказ не может быть больше Наличия" sqref="X54 X978 X856:X857 X806 X800 X552 X345 X343 X340 X338 X289 X88" xr:uid="{00000000-0002-0000-0000-000032000000}">
      <formula1>9</formula1>
    </dataValidation>
    <dataValidation type="whole" operator="lessThanOrEqual" allowBlank="1" showErrorMessage="1" errorTitle="Неверно" error="Заказ не может быть больше Наличия" sqref="X84 X90" xr:uid="{00000000-0002-0000-0000-000050000000}">
      <formula1>15</formula1>
    </dataValidation>
    <dataValidation type="whole" operator="lessThanOrEqual" allowBlank="1" showErrorMessage="1" errorTitle="Неверно" error="Заказ не может быть больше Наличия" sqref="X85" xr:uid="{00000000-0002-0000-0000-000051000000}">
      <formula1>19</formula1>
    </dataValidation>
    <dataValidation type="whole" operator="lessThanOrEqual" allowBlank="1" showErrorMessage="1" errorTitle="Неверно" error="Заказ не может быть больше Наличия" sqref="X86 X797 X386:X387 X306" xr:uid="{00000000-0002-0000-0000-000052000000}">
      <formula1>14</formula1>
    </dataValidation>
    <dataValidation type="whole" operator="lessThanOrEqual" allowBlank="1" showErrorMessage="1" errorTitle="Неверно" error="Заказ не может быть больше Наличия" sqref="X87 X980 X976 X899 X891 X888 X855 X814 X808 X796 X785 X781:X782 X779 X775:X776 X772 X756 X745 X743 X715 X703:X704 X691 X390 X323 X297 X272 X267 X263:X264 X257 X250 X222 X178 X145 X91" xr:uid="{00000000-0002-0000-0000-000053000000}">
      <formula1>5</formula1>
    </dataValidation>
    <dataValidation type="whole" operator="lessThanOrEqual" allowBlank="1" showErrorMessage="1" errorTitle="Неверно" error="Заказ не может быть больше Наличия" sqref="X89 X786 X688 X352 X316:X317 X309:X310 X174:X175" xr:uid="{00000000-0002-0000-0000-000055000000}">
      <formula1>12</formula1>
    </dataValidation>
    <dataValidation type="whole" operator="lessThanOrEqual" allowBlank="1" showErrorMessage="1" errorTitle="Неверно" error="Заказ не может быть больше Наличия" sqref="X144 X977 X892:X893 X890 X885:X886 X809 X783 X344 X341 X318 X315 X313 X311 X308 X261:X262 X244 X223 X177" xr:uid="{00000000-0002-0000-0000-00008C000000}">
      <formula1>8</formula1>
    </dataValidation>
    <dataValidation type="whole" operator="lessThanOrEqual" allowBlank="1" showErrorMessage="1" errorTitle="Неверно" error="Заказ не может быть больше Наличия" sqref="X173 X763 X699 X368 X339" xr:uid="{00000000-0002-0000-0000-0000A9000000}">
      <formula1>11</formula1>
    </dataValidation>
    <dataValidation type="whole" operator="lessThanOrEqual" allowBlank="1" showErrorMessage="1" errorTitle="Неверно" error="Заказ не может быть больше Наличия" sqref="X305" xr:uid="{00000000-0002-0000-0000-00002D010000}">
      <formula1>25</formula1>
    </dataValidation>
    <dataValidation type="whole" operator="lessThanOrEqual" allowBlank="1" showErrorMessage="1" errorTitle="Неверно" error="Заказ не может быть больше Наличия" sqref="X638 X894" xr:uid="{00000000-0002-0000-0000-00007A020000}">
      <formula1>28</formula1>
    </dataValidation>
    <dataValidation type="whole" operator="lessThanOrEqual" allowBlank="1" showErrorMessage="1" errorTitle="Неверно" error="Заказ не может быть больше Наличия" sqref="X705" xr:uid="{00000000-0002-0000-0000-0000BD020000}">
      <formula1>13</formula1>
    </dataValidation>
    <dataValidation type="whole" operator="lessThanOrEqual" allowBlank="1" showErrorMessage="1" errorTitle="Неверно" error="Заказ не может быть больше Наличия" sqref="X801" xr:uid="{00000000-0002-0000-0000-00001D030000}">
      <formula1>17</formula1>
    </dataValidation>
    <dataValidation type="whole" operator="lessThanOrEqual" allowBlank="1" showErrorMessage="1" errorTitle="Неверно" error="Заказ не может быть больше Наличия" sqref="X896" xr:uid="{00000000-0002-0000-0000-00007C030000}">
      <formula1>27</formula1>
    </dataValidation>
  </dataValidations>
  <pageMargins left="0.75" right="1" top="0.75" bottom="1" header="0.5" footer="0.5"/>
  <pageSetup paperSize="0" orientation="portrait" horizontalDpi="0" verticalDpi="0" copie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2"/>
  <dimension ref="B1:K16"/>
  <sheetViews>
    <sheetView workbookViewId="0"/>
  </sheetViews>
  <sheetFormatPr defaultColWidth="9.1640625" defaultRowHeight="14.25" x14ac:dyDescent="0.45"/>
  <cols>
    <col min="1" max="1" width="2.75" style="40" customWidth="1"/>
    <col min="2" max="3" width="31.75" style="40" customWidth="1"/>
    <col min="4" max="4" width="2.75" style="40" customWidth="1"/>
    <col min="5" max="5" width="35.75" style="41" customWidth="1"/>
    <col min="6" max="7" width="22.75" style="43" customWidth="1"/>
    <col min="8" max="8" width="2.75" style="41" customWidth="1"/>
    <col min="9" max="9" width="38.75" style="41" customWidth="1"/>
    <col min="10" max="11" width="16.75" style="43" customWidth="1"/>
    <col min="12" max="16384" width="9.1640625" style="40"/>
  </cols>
  <sheetData>
    <row r="1" spans="2:11" x14ac:dyDescent="0.45">
      <c r="E1" s="46" t="s">
        <v>1263</v>
      </c>
      <c r="F1" s="42"/>
      <c r="G1" s="47"/>
    </row>
    <row r="2" spans="2:11" x14ac:dyDescent="0.45">
      <c r="E2" s="44" t="s">
        <v>1264</v>
      </c>
      <c r="F2" s="48">
        <f>SUMPRODUCT(TDSheet!$Q$4:$Q$1048572,TDSheet!$X$4:$X$1048572)</f>
        <v>0</v>
      </c>
      <c r="G2" s="48"/>
      <c r="H2" s="49"/>
      <c r="I2" s="49"/>
      <c r="J2" s="50"/>
      <c r="K2" s="50"/>
    </row>
    <row r="3" spans="2:11" x14ac:dyDescent="0.45">
      <c r="B3" s="63"/>
      <c r="C3" s="63"/>
      <c r="E3" s="44" t="s">
        <v>1265</v>
      </c>
      <c r="F3" s="48" t="e">
        <f>SUMPRODUCT(TDSheet!#REF!,TDSheet!$X$4:$X$1048571)</f>
        <v>#REF!</v>
      </c>
      <c r="G3" s="48"/>
      <c r="H3" s="49"/>
      <c r="I3" s="49"/>
      <c r="J3" s="50"/>
      <c r="K3" s="50"/>
    </row>
    <row r="4" spans="2:11" x14ac:dyDescent="0.45">
      <c r="B4" s="61" t="s">
        <v>1262</v>
      </c>
      <c r="C4" s="62"/>
      <c r="E4" s="45" t="s">
        <v>1266</v>
      </c>
      <c r="F4" s="51" t="s">
        <v>1271</v>
      </c>
      <c r="G4" s="51" t="s">
        <v>1272</v>
      </c>
      <c r="H4" s="49"/>
      <c r="I4" s="51" t="s">
        <v>1273</v>
      </c>
      <c r="J4" s="51" t="s">
        <v>1275</v>
      </c>
      <c r="K4" s="51" t="s">
        <v>1272</v>
      </c>
    </row>
    <row r="5" spans="2:11" x14ac:dyDescent="0.45">
      <c r="B5" s="62"/>
      <c r="C5" s="62"/>
      <c r="E5" s="44" t="s">
        <v>1267</v>
      </c>
      <c r="F5" s="48" t="e">
        <f>SUMPRODUCT(- -(TDSheet!$H$4:$H$1048569="Обувь"),TDSheet!#REF!,TDSheet!$X$4:$X$1048569)</f>
        <v>#REF!</v>
      </c>
      <c r="G5" s="48">
        <f>SUMIF(TDSheet!$H$4:$H$1048569,"Обувь",TDSheet!$X$4:$X$1048569)</f>
        <v>0</v>
      </c>
      <c r="H5" s="49"/>
      <c r="I5" s="52" t="s">
        <v>29</v>
      </c>
      <c r="J5" s="48" t="e">
        <f>SUMPRODUCT(- -(TDSheet!$K$4:$K$1048569="Мужчины"),TDSheet!#REF!,TDSheet!$X$4:$X$1048569)</f>
        <v>#REF!</v>
      </c>
      <c r="K5" s="48">
        <f>SUMIF(TDSheet!$K$4:$K$1048569,"Мужчины",TDSheet!$X$4:$X$1048569)</f>
        <v>0</v>
      </c>
    </row>
    <row r="6" spans="2:11" x14ac:dyDescent="0.45">
      <c r="B6" s="62"/>
      <c r="C6" s="62"/>
      <c r="E6" s="44" t="s">
        <v>27</v>
      </c>
      <c r="F6" s="48" t="e">
        <f>SUMPRODUCT(- -(TDSheet!$H$4:$H$1048569="Одежда"),TDSheet!#REF!,TDSheet!$X$4:$X$1048569)</f>
        <v>#REF!</v>
      </c>
      <c r="G6" s="48">
        <f>SUMIF(TDSheet!$H$4:$H$1048569,"Одежда",TDSheet!$X$4:$X$1048569)</f>
        <v>0</v>
      </c>
      <c r="H6" s="49"/>
      <c r="I6" s="52" t="s">
        <v>62</v>
      </c>
      <c r="J6" s="48" t="e">
        <f>SUMPRODUCT(- -(TDSheet!$K$4:$K$1048569="Женщины"),TDSheet!#REF!,TDSheet!$X$4:$X$1048569)</f>
        <v>#REF!</v>
      </c>
      <c r="K6" s="48">
        <f>SUMIF(TDSheet!$K$4:$K$1048569,"Женщины",TDSheet!$X$4:$X$1048569)</f>
        <v>0</v>
      </c>
    </row>
    <row r="7" spans="2:11" x14ac:dyDescent="0.45">
      <c r="B7" s="62"/>
      <c r="C7" s="62"/>
      <c r="E7" s="44" t="s">
        <v>266</v>
      </c>
      <c r="F7" s="48" t="e">
        <f>SUMPRODUCT(- -(TDSheet!$H$4:$H$1048569="Аксессуары"),TDSheet!#REF!,TDSheet!$X$4:$X$1048569)</f>
        <v>#REF!</v>
      </c>
      <c r="G7" s="48">
        <f>SUMIF(TDSheet!$H$4:$H$1048569,"Аксессуары",TDSheet!$X$4:$X$1048569)</f>
        <v>0</v>
      </c>
      <c r="H7" s="49"/>
      <c r="I7" s="52" t="s">
        <v>1274</v>
      </c>
      <c r="J7" s="48" t="e">
        <f>SUMPRODUCT(- -(TDSheet!$K$4:$K$1048569="Дети"),TDSheet!#REF!,TDSheet!$X$4:$X$1048569)</f>
        <v>#REF!</v>
      </c>
      <c r="K7" s="48">
        <f>SUMIF(TDSheet!$K$4:$K$1048569,"Дети",TDSheet!$X$4:$X$1048569)</f>
        <v>0</v>
      </c>
    </row>
    <row r="8" spans="2:11" x14ac:dyDescent="0.45">
      <c r="B8" s="62"/>
      <c r="C8" s="62"/>
      <c r="E8" s="44" t="s">
        <v>1268</v>
      </c>
      <c r="F8" s="48" t="e">
        <f>SUMPRODUCT(- -(TDSheet!$H$4:$H$1048569="Спорт. Инвентарь"),TDSheet!#REF!,TDSheet!$X$4:$X$1048569)</f>
        <v>#REF!</v>
      </c>
      <c r="G8" s="48">
        <f>SUMIF(TDSheet!$H$4:$H$1048569,"Спорт. Инвентарь",TDSheet!$X$4:$X$1048569)</f>
        <v>0</v>
      </c>
      <c r="H8" s="49"/>
      <c r="I8" s="52" t="s">
        <v>268</v>
      </c>
      <c r="J8" s="48" t="e">
        <f>SUMPRODUCT(- -(TDSheet!$K$4:$K$1048569="Унисекс"),TDSheet!#REF!,TDSheet!$X$4:$X$1048569)</f>
        <v>#REF!</v>
      </c>
      <c r="K8" s="48">
        <f>SUMIF(TDSheet!$K$4:$K$1048569,"Унисекс",TDSheet!$X$4:$X$1048569)</f>
        <v>0</v>
      </c>
    </row>
    <row r="9" spans="2:11" x14ac:dyDescent="0.45">
      <c r="B9" s="62"/>
      <c r="C9" s="62"/>
      <c r="E9" s="44" t="s">
        <v>1269</v>
      </c>
      <c r="F9" s="48" t="e">
        <f>SUMPRODUCT(- -(TDSheet!$H$4:$H$1048569="Сумки и рюкзаки"),TDSheet!#REF!,TDSheet!$X$4:$X$1048569)</f>
        <v>#REF!</v>
      </c>
      <c r="G9" s="48">
        <f>SUMIF(TDSheet!$H$4:$H$1048569,"Сумки и рюкзаки",TDSheet!$X$4:$X$1048569)</f>
        <v>0</v>
      </c>
      <c r="H9" s="49"/>
      <c r="I9" s="49"/>
      <c r="J9" s="50"/>
      <c r="K9" s="50"/>
    </row>
    <row r="10" spans="2:11" x14ac:dyDescent="0.45">
      <c r="B10" s="62"/>
      <c r="C10" s="62"/>
      <c r="E10" s="44" t="s">
        <v>1270</v>
      </c>
      <c r="F10" s="48" t="e">
        <f>SUM(F5:F9)</f>
        <v>#REF!</v>
      </c>
      <c r="G10" s="48">
        <f>SUM(G5:G9)</f>
        <v>0</v>
      </c>
      <c r="H10" s="49"/>
      <c r="I10" s="49"/>
      <c r="J10" s="50"/>
      <c r="K10" s="50"/>
    </row>
    <row r="11" spans="2:11" x14ac:dyDescent="0.45">
      <c r="B11" s="62"/>
      <c r="C11" s="62"/>
    </row>
    <row r="12" spans="2:11" x14ac:dyDescent="0.45">
      <c r="B12" s="62"/>
      <c r="C12" s="62"/>
    </row>
    <row r="13" spans="2:11" x14ac:dyDescent="0.45">
      <c r="B13" s="62"/>
      <c r="C13" s="62"/>
    </row>
    <row r="14" spans="2:11" x14ac:dyDescent="0.45">
      <c r="B14" s="62"/>
      <c r="C14" s="62"/>
    </row>
    <row r="15" spans="2:11" x14ac:dyDescent="0.45">
      <c r="B15" s="62"/>
      <c r="C15" s="62"/>
    </row>
    <row r="16" spans="2:11" x14ac:dyDescent="0.45">
      <c r="B16" s="63"/>
      <c r="C16" s="63"/>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2026-05-08T08:18:05Z</dcterms:created>
  <dcterms:modified xsi:type="dcterms:W3CDTF">2026-05-09T08:12:58Z</dcterms:modified>
</cp:coreProperties>
</file>