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FF126DB2-694D-432F-B14F-DAD661F96313}"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TDSheet!$A$3:$X$390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10" i="2" s="1"/>
  <c r="F3" i="2"/>
  <c r="F2" i="2"/>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alcChain>
</file>

<file path=xl/sharedStrings.xml><?xml version="1.0" encoding="utf-8"?>
<sst xmlns="http://schemas.openxmlformats.org/spreadsheetml/2006/main" count="5115" uniqueCount="844">
  <si>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</si>
  <si>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</si>
  <si>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</si>
  <si>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</si>
  <si>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</si>
  <si>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</si>
  <si>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</si>
  <si>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</si>
  <si>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</si>
  <si>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</si>
  <si>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</si>
  <si>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</si>
  <si>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</si>
  <si>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</si>
  <si>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</si>
  <si>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</si>
  <si>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</si>
  <si>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</si>
  <si>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</si>
  <si>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</si>
  <si>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</si>
  <si>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</si>
  <si>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</si>
  <si>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Wrangler</t>
  </si>
  <si>
    <t>GREENSBORO DARK NAVY</t>
  </si>
  <si>
    <t>112370721</t>
  </si>
  <si>
    <t>Брюки</t>
  </si>
  <si>
    <t>Одежда</t>
  </si>
  <si>
    <t>Casual</t>
  </si>
  <si>
    <t>Мужчины</t>
  </si>
  <si>
    <t>Мужские 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t>
  </si>
  <si>
    <t>синий</t>
  </si>
  <si>
    <t>98% хлопок, 2% эластан</t>
  </si>
  <si>
    <t>US</t>
  </si>
  <si>
    <t>30/32</t>
  </si>
  <si>
    <t>30/34</t>
  </si>
  <si>
    <t>31/30</t>
  </si>
  <si>
    <t>48-50</t>
  </si>
  <si>
    <t>31/32</t>
  </si>
  <si>
    <t>31/34</t>
  </si>
  <si>
    <t>32/30</t>
  </si>
  <si>
    <t>32/32</t>
  </si>
  <si>
    <t>32/34</t>
  </si>
  <si>
    <t>33/34</t>
  </si>
  <si>
    <t>50-52</t>
  </si>
  <si>
    <t>38/34</t>
  </si>
  <si>
    <t>RIVER OUTLAW</t>
  </si>
  <si>
    <t>112362414</t>
  </si>
  <si>
    <t>Джинсы</t>
  </si>
  <si>
    <t>Мужские джинсы Wrangler River представляют собой идеальное сочетание классического стиля и современного комфорта. Эти джинсы с зауженным кроем и средней посадкой созданы для тех, кто ценит качество и элегантный внешний вид. Изготовленные из хлопка с повышенной эластичностью, они обеспечивают свободу движений и комфорт в течение всего дня.
Эластичная ткань, использованная в джинсах Free to Stretch от Wrangler, позволяет не только максимально адаптироваться к вашим движениям, но и отлично сохраняет свою форму даже после множества носок. Это делает их превосходным выбором для активных дней, когда стиль и комфорт особенно важны.
Классический стиль джинсов Wrangler River идеально подходит как для повседневных, так и для более формальных образов. Они легко сочетаются с различными элементами гардероба, будь то рубашка или футболка. Высококачественная эластичная ткань и продуманный крой делают эти джинсы надежными и стильными спутниками, которым вы можете доверять. Плотность ткани 13 OZ</t>
  </si>
  <si>
    <t>Wrangler Free to Stretch. Высокоэффективная эластичная ткань.</t>
  </si>
  <si>
    <t>94% хлопок, 5% эластомультиэстер, 1% эластан</t>
  </si>
  <si>
    <t>28/32</t>
  </si>
  <si>
    <t>HIGH RISE SKINNY</t>
  </si>
  <si>
    <t>W27H4535G</t>
  </si>
  <si>
    <t>Женщины</t>
  </si>
  <si>
    <t>Базовые джинсы скинни Body Bespoke с высокой посадкой
Поприветствуйте лучшую пару скинни, которую вы когда-либо надевали. Джинсы High Rise Skinny в темно-синем цвете с технологией Body Bespoke, обеспечивающей превосходную посадку и подчеркивающей достоинства фигуры в любом размере. Высокая посадка и плотное облегание по всей длине
Стрейчевая ткань, обеспечивающая свободу движений
Из переработанных материалов и хлопка в рамках инициативы Better Cotton Initiative (BCI) - самой масштабной в мире программы по экологичной обработке хлопка
Окрашены 100% без химических веществ</t>
  </si>
  <si>
    <t>N/A.</t>
  </si>
  <si>
    <t>Круглогодично</t>
  </si>
  <si>
    <t>95% Хлопок,4% Полиэстер,1% Эластан;</t>
  </si>
  <si>
    <t>24/32</t>
  </si>
  <si>
    <t>38-40</t>
  </si>
  <si>
    <t>HIGH SKINNY LIGHT WASH</t>
  </si>
  <si>
    <t>112351741</t>
  </si>
  <si>
    <t>Джинсы Wrangler Women High Skinny Jeans – это воплощение элегантности и современного стиля для женщин, стремящихся подчеркнуть свою фигуру. Эти джинсы выполнены из высококачественного денима с добавлением эластана, что обеспечивает отличную посадку и комфорт на протяжении всего дня. Облегающий крой и высокая посадка визуально удлиняют ноги и подчеркивают талию, создавая изысканный и утонченный силуэт. Классические передние и задние карманы, фирменная строчка и легендарная нашивка Wrangler добавляют джинсам особый шарм и неповторимый стиль. Wrangler Women High Skinny Jeans – идеальный выбор для тех, кто ценит сочетание моды, качества и комфорта, позволяя создавать как повседневные, так и более нарядные образы.</t>
  </si>
  <si>
    <t>Wrangler Body Bespoke®. Технология обеспечивает превосходную посадку и подчеркивает достоинства фигуры в любом размере.</t>
  </si>
  <si>
    <t>голубой</t>
  </si>
  <si>
    <t>99% хлопок, 1% эластан</t>
  </si>
  <si>
    <t>25/32</t>
  </si>
  <si>
    <t>26/32</t>
  </si>
  <si>
    <t>27/32</t>
  </si>
  <si>
    <t>42-44</t>
  </si>
  <si>
    <t>27/34</t>
  </si>
  <si>
    <t>HIGH RISE SKINNY NIGHT BLUE</t>
  </si>
  <si>
    <t>W27HVH78Y</t>
  </si>
  <si>
    <t>Джинсы Wrangler Women High Rise Skinny Jeans - это стильные и комфортные джинсы с высокой посадкой для женщин. Они выполнены из качественного темно-синего денима, который не только привлекает внимание своим насыщенным оттенком, но и обеспечивает долговечность изделия.
Модель облегает фигуру и подчеркивает женственные изгибы, создавая эффектный силуэт. Высокая посадка придает дополнительный комфорт и поддержку в области талии. Приталенный крой и сужающиеся книзу штанины делают ноги визуально более длинными и стройными.
Джинсы Wrangler Women High Rise Skinny Jeans идеально сочетаются с различными верхами - от топов и блузок до свитшотов и толстовок, что позволяет создавать разнообразные стильные образы для любого повода. Они станут отличным выбором как для повседневного использования, так и для особых мероприятий.
Эти джинсы обладают отличным качеством и привлекательным дизайном, что делает их незаменимыми в гардеробе любой модной женщины. Независимо от того, отправляетесь ли вы на встречу с друзьями, на прогулку или на работу, джинсы Wrangler Women High Rise Skinny Jeans добавят вам стиля и и комфорта.</t>
  </si>
  <si>
    <t>темно-синий</t>
  </si>
  <si>
    <t>92% хлопок, 6% эластомультиэфир, 2% эластан</t>
  </si>
  <si>
    <t>GREENSBORO</t>
  </si>
  <si>
    <t>112141197</t>
  </si>
  <si>
    <t>ХИТ</t>
  </si>
  <si>
    <t>Джинсы Wrangler Men Greensboro Jeans - идеальный выбор для стильных и комфортных повседневных образов. Эти джинсы выполнены из высококачественного хлопка, обеспечивая циркуляцию воздуха и приятное ощущение на коже. Они являются отличным вариантом для мужчин, ценящих качество и комфорт.
Версия темно-синего цвета добавляет джинсам классический и стильный вид, идеальный как для повседневной носки, так и для особых случаев. Сочетание хлопка, полиэстера и эластана в составе материала придает джинсам дополнительную эластичность и прекрасную посадку на фигуре.
Джинсы Wrangler Men Greensboro Jeans обладают высокой прочностью и долговечностью, что гарантирует их длительное использование без потери качества. Они также имеют удобный и практичный дизайн, с пятью карманами для хранения мелочей. 
Независимо от поводов и места, эти джинсы станут великолепным дополнением вашего стиля и добавят уверенности в вашем образе. Плотность ткани 11 3/5 OZ</t>
  </si>
  <si>
    <t>92% хлопок, 6% полиэстер, 2% эластан</t>
  </si>
  <si>
    <t>SLIM</t>
  </si>
  <si>
    <t>112145952</t>
  </si>
  <si>
    <t>Женские джинсы Wrangler облегающего кроя до середины бедра. Выполнены из дышащего эластичного денима. Застежка на молнии. Средняя посадка. Карманы спереди, два кармана с фирменной строчкой W сзади и легендарной кожаной нашивкой бренда.</t>
  </si>
  <si>
    <t>29/32</t>
  </si>
  <si>
    <t>44-46</t>
  </si>
  <si>
    <t>TEXAS SLIM</t>
  </si>
  <si>
    <t>W12SP690A</t>
  </si>
  <si>
    <t>Мужские джинсы Wrangler черного цвета. Выполнены из хлопка с добавлением эластана для комфорта движения. Зауженный прямой крой, средняя посадка. Фирменная кожаная нашивка на задней стороне пояса. Застежка на молнии. Карманы спереди и два кармана с фирменной строчкой W сзади.</t>
  </si>
  <si>
    <t>черный</t>
  </si>
  <si>
    <t>85% Хлопок,14% Полиэстер,1% Эластан;</t>
  </si>
  <si>
    <t>TEXAS</t>
  </si>
  <si>
    <t>112126060</t>
  </si>
  <si>
    <t>Мужские джинсы Wrangler темно-синего цвета свободного кроя. Выполнены из плотного дышащего хлопка. Застежка на молнии. Средняя посадка. Карманы спереди, два кармана с фирменной строчкой W сзади и легендарной кожаной нашивкой бренда. Плотность ткани 12 1/3 OZ</t>
  </si>
  <si>
    <t>86% хлопок, 13% полиэстер, 1% эластан</t>
  </si>
  <si>
    <t>46-48</t>
  </si>
  <si>
    <t>FRONTIER RETRO BLUE</t>
  </si>
  <si>
    <t>112370955</t>
  </si>
  <si>
    <t>Джинсы Wrangler Men Frontier Jeans - это воплощение современного стиля и неповторимого комфорта, на который можно положиться. Созданные из плотной и прочной ткани, они гарантируют долговечность и устойчивость к ежедневному износу. Классический прямой крой подчеркнет вашу фигуру и идеально подойдет людям любого телосложения, делая эти джинсы универсальным выбором для любого гардероба. 
Практичность их конструкции с пятью карманами никого не оставит равнодушным. Основные карманы свободно вмещают все необходимые аксессуары, а маленький карман для монет станет приятным дополнительным бонусом для хранения мелочей. Джинсы выполнены в классическом цвете, который никогда не выйдет из моды, позволяя легко комбинировать их как с кэжуал блейзерами и футболками, так и с более официальными рубашками. 
Джинсы Wrangler Men Frontier Jeans помогут вам выглядеть стильно на прогулке, на встрече или в офисе, оставаясь при этом уверенным в своем наряде.</t>
  </si>
  <si>
    <t>100% хлопок</t>
  </si>
  <si>
    <t>STRAIGHT NEBULA BLACK</t>
  </si>
  <si>
    <t>112371749</t>
  </si>
  <si>
    <t>Женские джинсы Wrangler Straight прямого кроя — это идеальное сочетание комфорта и стиля. Изготовленные из эластичного денима, они обеспечивают свободу движений и идеально сидят на фигуре, подчеркивая ее достоинства. Прямой крой делает эти джинсы универсальными и подходящими для любого случая. Задние карманы украшены фирменными строчками в виде буквы "W", придающими модели особую харизму и уникальность. Кожаная нашивка с логотипом Wrangler добавляет финальный штрих, символизируя высокое качество и надежность бренда. Эти джинсы станут незаменимым элементом вашего гардероба, гармонично вписываясь в любой образ.</t>
  </si>
  <si>
    <t>75% хлопок, 23% полиэстер, 2% эластан</t>
  </si>
  <si>
    <t>LARSTON NEW FAVORITE</t>
  </si>
  <si>
    <t>112322663</t>
  </si>
  <si>
    <t>Джинсы Wrangler Men Larston Jeans в светло-синем цвете - это отличный выбор для модного и стильного мужчины, который ценит комфорт и качество одежды. Изготовленные из высококачественного хлопка в составе 99% и 1% эластана, эти джинсы обеспечивают идеальное сочетание комфорта, прочности и эластичности.
Светло-синий оттенок джинс Wrangler Men Larston придает им свежий и яркий вид. Этот цвет подходит для любого сезона и легко комбинируется с различными верхней одеждой и обувью, что делает их идеальным выбором для каждодневной носки.
Дизайн джинс обладает стильными деталями, такими как пятикарманное исполнение и вышивка на задних карманах, что придает им уникальность и очарование. Их посадка слим-фит создает элегантный силуэт и подчеркивает мужественность.
Кроме привлекательного внешнего вида, эти джинсы изготовлены с использованием высококачественных материалов и лучших технологий пошива, что гарантирует долговечность и сохранение первоначального вида даже после многократных стирок.
Джинсы Wrangler Men Larston Jeans - это модное и стильное дополнение гардероба для мужчин. Они предлагают непревзойденный комфорт, высокое качество и универсальность в использовании. Будь то для повседневной носки или особых случаев, эти джинсы помогут вам выглядеть стильно и уверенно. Плотность ткани 14 1/4 OZ</t>
  </si>
  <si>
    <t>36/34</t>
  </si>
  <si>
    <t>40/34</t>
  </si>
  <si>
    <t>112341387</t>
  </si>
  <si>
    <t>Мужские джинсы Wrangler Men Texas Jeans — это воплощение комфорта и стиля в каждой детали. Выполненные из высококачественного хлопка с добавлением эластана, они обеспечивают свободу движений и приятное ощущение на коже. Средняя посадка и застежка на молнии делают эти джинсы удобными и практичными для повседневного ношения. Элегантные карманы спереди дополняются двумя задними карманами, украшенными фирменной строчкой в виде буквы "W" и легендарной кожаной нашивкой бренда. Эти джинсы станут отличным выбором для мужчин, ценящих сочетание неподвластного времени дизайна и современного комфорта. Плотность ткани 11 1/2 OZ</t>
  </si>
  <si>
    <t>91% хлопок, 7% эластомультиэстер, 2% эластан</t>
  </si>
  <si>
    <t>GREENSBORO OBSIDIAN SHADOW</t>
  </si>
  <si>
    <t>112377762</t>
  </si>
  <si>
    <t>Плотность ткани 9 4/5 OZ</t>
  </si>
  <si>
    <t>81% хлопок, 18% полиэстер, 1% эластан</t>
  </si>
  <si>
    <t>GREENSBORO SHELL</t>
  </si>
  <si>
    <t>112377763</t>
  </si>
  <si>
    <t>Плотность ткани 11 2/5 OZ</t>
  </si>
  <si>
    <t>56% хлопок, 25% полиэстер, 13% лиоцелл, 5% эластомультиэстер, 1% эластан</t>
  </si>
  <si>
    <t>112341419</t>
  </si>
  <si>
    <t>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 Плотность ткани 13 2/5 OZ</t>
  </si>
  <si>
    <t>40/32</t>
  </si>
  <si>
    <t>GREENSBORO OCEAN STORM</t>
  </si>
  <si>
    <t>112370847</t>
  </si>
  <si>
    <t>LARSTON SLATE SHADE</t>
  </si>
  <si>
    <t>112362560</t>
  </si>
  <si>
    <t>Джинсы Wrangler Men Larston Jeans - это идеальный вариант для мужчин, которые хотят выглядеть стильно и комфортно. Эти серые джинсы обладают современным дизайном и высоким качеством.
Они изготовлены из высококачественного хлопка, состоящего на 99% из натуральных волокон, и на 1% из эластана. Такая композиция материалов придает джинсам их уникальные качества. Они обладают отличной растяжимостью, что обеспечивает свободу движений и комфорт при ношении.
Джинсы Wrangler Men Larston Jeans имеют стильный и современный покрой, который подчеркивает мужскую фигуру. Они имеют зауженный крой, что создает модный и элегантный образ.
Эти джинсы оснащены удобной застежкой на молнию с пуговицей. Они также имеют пять карманов, включая передние и задние карманы для удобного хранения ваших вещей.
Серые джинсы Wrangler Men Larston Jeans отлично сочетаются с различными видами верхней одежды и обуви.
Будь то встреча с друзьями или деловая встреча, джинсы Wrangler Men Larston Jeans подчеркнут вашу индивидуальность и стиль. Они обеспечат вам комфорт и уверенность в себе, благодаря высокому качеству материалов и профессиональному пошиву.</t>
  </si>
  <si>
    <t>90% хлопок, 9% полиэстер, 1% эластан</t>
  </si>
  <si>
    <t>GREENSBORO COWBOY HAZE</t>
  </si>
  <si>
    <t>112364420</t>
  </si>
  <si>
    <t>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t>
  </si>
  <si>
    <t>LARSTON DARK INDIGO</t>
  </si>
  <si>
    <t>W18S59X1E</t>
  </si>
  <si>
    <t>Джинсы Wrangler Men Larston Jeans – стильное и практичное предложение для современного мужчины. Изготовлены из высококачественного материала, который состоит из 98% хлопка и 2% эластана для дополнительной эластичности и комфорта. 
Синий цвет джинсов придает им элегантный и универсальный вид, что позволяет сочетать их с различными стилями одежды. 
Модель Larston выполнена в современном слим-фит крое, который облегает ноги и придает силуэту мужественность и сексуальность. Эта посадка способствует созданию современного и стильного образа.
Джинсы обладают высокой прочностью и долговечностью, что позволяет не беспокоиться о потере внешнего вида даже после длительного ношения. 
Wrangler Men Larston Jeans – это превосходный выбор для тех, кто ценит качество и стиль в одежде.</t>
  </si>
  <si>
    <t>WORLD WIDE MIDNIGHT RIDE</t>
  </si>
  <si>
    <t>112356420</t>
  </si>
  <si>
    <t>Джинсы Wrangler World Wide Jeans с широкими расклешенными книзу штанинами — это изысканный выбор, сочетающий в себе ретро-очарование и современные тренды для создания уникального стильного образа. Эти джинсы с расклешенной формой штанин обеспечивают не только комфорт, но и добавляют выразительности вашему гардеробу, привлекая внимание своим оригинальным силуэтом.
Выполненные из высококачественного денима, джинсы обеспечивают долговечность и комфорт на протяжении всего дня. Джинсы подчеркивают фигуру в области бедер, плавно расширяясь книзу, что создает эффектные линии. Такая модель идеально подходит для создания модных образов в стиле 70-х, который вновь набирает популярность.
Джинсы легко сочетаются как с повседневными футболками и свитерами, так и с нарядными блузками и обувью на каблуках для вечерних выходов. Высокая посадка и крой выгодно подчеркивают талию, создавая иллюзию более вытянутого силуэта.
Каждая деталь, от качественной фурнитуры до классических карманов, говорит о внимании к деталям, за которое так ценится брендом Wrangler. Эти джинсы — идеальный выбор для тех, кто хочет добавить в свой гардероб немного винтажного шика и выразить свою индивидуальность. Незаменимы для создания образа, сочетающего свободу и элегантность в каждой детали. Плотность ткани 13 2/5 OZ</t>
  </si>
  <si>
    <t>50% лиоцелл, 50% вискоза</t>
  </si>
  <si>
    <t>26/30</t>
  </si>
  <si>
    <t>BRYSON SMOKE SEA</t>
  </si>
  <si>
    <t>W14XYLZ71</t>
  </si>
  <si>
    <t>Джинсы Wrangler Men Bryson Jeans изготовлены из прочного денима с добавлением эластана, что обеспечивает удобство при ношении и хорошую посадку на фигуре. Эти светло-синие джинсы идеально подходят для мужчин, которые ценят комфорт и стиль. 
Джинсы имеют классический пятикарманный дизайн, включая два передних кармана, два задних кармана и монетный карман. Они создают удобное и функциональное пространство для хранения ваших вещей. 
Модель Bryson Jeans имеет зауженный крой, который подчеркивает вашу фигуру и создает модный силуэт. Они отлично сидят на талии и имеют застежку на молнию с пуговицей для безопасного и удобного ношения. 
Синий цвет джинсов добавляет им стильный и современный вид, который легко сочетается с верхней одеждой. Будь то повседневный образ или непринужденный стиль, эти джинсы идеально дополнят ваш гардероб. 
Джинсы Wrangler Men Bryson Jeans - идеальный выбор для мужчин, которые ценят качество, комфорт и стиль в своей одежде.</t>
  </si>
  <si>
    <t>77% хлопок, 22% полиэстер, 1% эластан</t>
  </si>
  <si>
    <t>STRAIGHT</t>
  </si>
  <si>
    <t>112332359</t>
  </si>
  <si>
    <t>Джинсы Wrangler Women Straight Jeans - это классическая модель джинсов для женщин, которые сочетают в себе комфорт и стиль. Изготовлены из высококачественного материала, состоящего из хлопка с добавлением эластана, что добавляет джинсам дополнительную эластичность и позволяет легко двигаться.
Цвет джинсов - классический и универсальный, подходит для любого стиля и сезона. Прямой крой джинсов создает эффект стройной фигуры и придает им элегантность. 
Джинсы Wrangler Women Straight Jeans отлично подходят для повседневной носки и могут сочетаться с различными верхами и обувью. Независимо от того, идете ли вы на прогулку или на встречу с друзьями, эти джинсы добавят вам уверенности и комфорта.</t>
  </si>
  <si>
    <t>81% хлопок, 8% полиэстер, 8% лиоцелл, 3% эластан</t>
  </si>
  <si>
    <t>WORLD WIDE CAROLINA</t>
  </si>
  <si>
    <t>112371185</t>
  </si>
  <si>
    <t>Джинсы Wrangler World Wide Jeans с широкими расклешенными книзу штанинами — это изысканный выбор, сочетающий в себе ретро-очарование и современные тренды для создания уникального стильного образа. Эти джинсы с расклешенной формой штанин обеспечивают не только комфорт, но и добавляют выразительности вашему гардеробу, привлекая внимание своим оригинальным силуэтом.
Выполненные из высококачественного денима, джинсы обеспечивают долговечность и комфорт на протяжении всего дня. Джинсы подчеркивают фигуру в области бедер, плавно расширяясь книзу, что создает эффектные линии. Такая модель идеально подходит для создания модных образов в стиле 70-х, который вновь набирает популярность.
Джинсы легко сочетаются как с повседневными футболками и свитерами, так и с нарядными блузками и обувью на каблуках для вечерних выходов. Высокая посадка и крой выгодно подчеркивают талию, создавая иллюзию более вытянутого силуэта.
Каждая деталь, от качественной фурнитуры до классических карманов, говорит о внимании к деталям, за которое так ценится брендом Wrangler. Эти джинсы — идеальный выбор для тех, кто хочет добавить в свой гардероб немного винтажного шика и выразить свою индивидуальность. Незаменимы для создания образа, сочетающего свободу и элегантность в каждой детали. Плотность ткани 10 7/10 OZ</t>
  </si>
  <si>
    <t>WORLD WIDE ICON</t>
  </si>
  <si>
    <t>112371186</t>
  </si>
  <si>
    <t>27/30</t>
  </si>
  <si>
    <t>30/30</t>
  </si>
  <si>
    <t>34/32</t>
  </si>
  <si>
    <t>LARSTON SPRUCE</t>
  </si>
  <si>
    <t>112350652</t>
  </si>
  <si>
    <t>STRAIGHT DARK WASH</t>
  </si>
  <si>
    <t>112351899</t>
  </si>
  <si>
    <t>BOOTCUT MID SHADE</t>
  </si>
  <si>
    <t>112352263</t>
  </si>
  <si>
    <t>Женские джинсы клеш Wrangler Bootcut — воплощение элегантного стиля и непревзойденного комфорта. Выполненные из эластичного денима, они идеально садятся по фигуре, обеспечивая свободу движений и комфорт на протяжении всего дня. Клеш начинает расширяться от колена, создавая модный силуэт, который великолепно смотрится с любой обувью, от ботинок до каблуков. Задние карманы украшены фирменными строчками в виде буквы "W", которые добавляют уникальный акцент и подчеркивают высокое качество изделия. Кожаная нашивка с логотипом Wrangler завершает образ, символизируя надежность и стиль бренда. Эти джинсы станут незаменимой частью вашего гардероба, добавляя изысканный штрих к любому образу.</t>
  </si>
  <si>
    <t>MOM RELAXED PATTY</t>
  </si>
  <si>
    <t>W24M73Y27</t>
  </si>
  <si>
    <t>Джинсы для женщин Wrangler Women Mom Relaxed Jeans - это стильные и комфортные джинсы, созданные специально для более расслабленного и свободного фита. 
Изготовленные из 100% хлопка, они обеспечивают непревзойденную мягкость и комфорт при ношении. Материал хлопок позволяет коже дышать, предотвращая потение и раздражение. 
Джинсы имеют классический голубой оттенок, который легко сочетается с различными верхней одеждой и обувью. 
Особенностью модели является расслабленный фасон, который обеспечивает свободу движений и не стесняет фигуру. Это классические "мом"-джинсы с высокой талией и узкими бедрами, которые расширяются книзу. 
Эти джинсы подходят для повседневного использования и идеально сочетаются с футболками, свитерами, рубашками и другими элементами гардероба. 
Современные, стильные и удобные, эти джинсы для женщин от Wrangler - отличный выбор для тех, кто ценит комфорт и модный образ.</t>
  </si>
  <si>
    <t>SLIM MID WASH</t>
  </si>
  <si>
    <t>112351744</t>
  </si>
  <si>
    <t>Джинсы Wrangler Women Slim Jeans – это образец современного стиля и комфорта, в котором каждая деталь продумана до мелочей. Эти джинсы разработаны для женщин, которые предпочитают обтягивающий силуэт, подчеркивающий их фигуру, но при этом ценят удобство и функциональность.
Материал представляет собой высококачественный деним из хлопка с добавлением эластана, что придает ткани эластичность и обеспечивает плотное прилегание к телу без стеснения движений. Ткань приятна к телу и обеспечивает длительный комфорт при ношении. Дизайн Wrangler Women Slim Jeans включает в себя среднюю посадку на талии и облегающий крой. Такая конструкция позволяет идеально подчеркнуть фигуру, создать визуально удлиненные ноги и создать изысканный и стильный силуэт. 
Джинсы оснащены традиционной пятикарманной системой, которая включает два задних кармана, два передних кармана и один маленький передний карман, предназначенный для мелочей. Металлические кнопки и замок-молния обеспечивают надежную фиксацию и долговечность изделия.
Очень важной является рекомендация по уходу за джинсами: их следует стирать при низкой температуре и сушить на воздухе для сохранения их формы и цвета.
Джинсы Wrangler Women Slim Jeans легко интегрируются в любой гардероб благодаря своей универсальности. Они идеально сочетаются с различными топами, будь то простые футболки, элегантные блузки или уютные свитера. Эти джинсы подходят для самых разных ситуаций – от повседневной носки до вечерних выходов. Создавая элегантные и стильные образы, джинсы Wrangler Women Slim Jeans станут незаменимым элементом вашего гардероба.</t>
  </si>
  <si>
    <t>SLIM DARK WASH</t>
  </si>
  <si>
    <t>112352574</t>
  </si>
  <si>
    <t>Женские джинсы Wrangler Women Slim Jeans – это воплощение стиля и комфорта, созданное для современных женщин, ценящих качество и элегантность. Эти джинсы, выполненные из высококачественного хлопкового денима с добавлением эластана, обеспечивают идеальную посадку по фигуре, подчеркивая женственные линии и создавая изысканный силуэт. Модель имеет узкий крой и среднюю посадку на талии, что делает ее универсальной и максимально подходящей для любого типа фигуры. Практичные и функциональные элементы, такие как застежка на молнии и металлическая пуговица с логотипом Wrangler, добавляют джинсам прочности и выразительности. Традиционные пять карманов, в том числе два передних, маленький карман для мелочи и два задних кармана, украшают стильной строчкой – все это придает изделию оригинальность и фирменный шарм. Цветовая палитра позволяет легко комбинировать джинсы с различными элементами вашего гардероба. Эти джинсы прекрасно подходят для создания как повседневных, так и более нарядных образов. Носите их с кроссовками и футболкой для расслабленного и комфортного стиля или добавьте каблуки и элегантную блузку, чтобы создать более утонченный и притягательный образ. Женские джинсы Wrangler Women Slim Jeans – это не просто базовый элемент гардероба, это ваш надежный союзник в создании стильных и уверенных образов на каждый день. Их качество и стиль всегда будут актуальными, а универсальность позволит вам выглядеть безупречно в любой ситуации.</t>
  </si>
  <si>
    <t>78% хлопок, 21% полиэстер, 1% эластан</t>
  </si>
  <si>
    <t>GREENSBORO MOSAIC</t>
  </si>
  <si>
    <t>112362335</t>
  </si>
  <si>
    <t>LOGO CAP BLACK</t>
  </si>
  <si>
    <t>112364059</t>
  </si>
  <si>
    <t>Кепка</t>
  </si>
  <si>
    <t>Аксессуары</t>
  </si>
  <si>
    <t>Кепки</t>
  </si>
  <si>
    <t>Унисекс</t>
  </si>
  <si>
    <t>Мужская бейсболка Wrangler Logo Cap — это стильное и практичное дополнение к вашему гардеробу. Изготовленная из 100% хлопка, она обеспечивает комфорт и легкость на протяжении всего дня. Этот материал отличается высокой воздухопроницаемостью, позволяя коже дышать и создавая приятные ощущения во время носки, что особенно важно в жаркую погоду.
Бейсболка оснащена регулируемым ремешком, который позволяет легко настроить посадку под индивидуальные размеры и предпочтения. Это делает ее универсальной и подходящей для любого обладателя. Спереди бейсболки расположена вышивка с фирменным логотипом Wrangler, которая подчеркивает ваш утонченный вкус и принадлежность к легендарному бренду с богатой историей.
Классический дизайн и универсальный стиль делают эту бейсболку идеальной для различных случаев жизни — будь то прогулка по городу, активный отдых на природе или просто повседневное использование. Wrangler Logo Cap станет вашим надежным спутником, защищая голову и лицо от солнца, а также добавляя уверенности и стиля в каждый ваш образ.</t>
  </si>
  <si>
    <t>Tech size</t>
  </si>
  <si>
    <t>OS</t>
  </si>
  <si>
    <t>_</t>
  </si>
  <si>
    <t>SHORT PUFFER JACKET IVY GREEN</t>
  </si>
  <si>
    <t>112356502</t>
  </si>
  <si>
    <t>Пуховик</t>
  </si>
  <si>
    <t>Куртки и пуховики</t>
  </si>
  <si>
    <t>Спортивный стиль</t>
  </si>
  <si>
    <t>Женский короткий пуховик Wrangler Women Short Puffer Jacket — это идеальный выбор для тех, кто хочет оставаться в тепле и комфорте в холодное время года, не жертвуя стилем. Эта модель создана, чтобы обеспечить уют и сохранить тепло благодаря инновационной подкладке, которая отличается дышащими свойствами. 
Куртка продумана до мелочей: эластичные манжеты надежно удерживают тепло внутри, что позволяет чувствовать себя комфортно с утра до вечера. Карманы на молнии не только практичны, но и надежно защищают ваши вещи. Стандартный крой и воротник-стойка добавляют непринужденности и делают куртку удобной для ежедневного использования.
Эта куртка отлично выглядит в сочетании с другими элементами гардероба, такими как свитера и толстовки, что делает её идеальной для создания многослойных образов. Она станет незаменимой частью повседневного стиля, добавляя нотку изысканности и современности.
Классический крой способствует легкости движений и комфорту, а стильный дизайн гарантирует, что вы будете выглядеть модно в любую погоду. Wrangler Women Short Puffer Jacket — это сочетание практичности и стиля, которое украсит ваш зимний гардероб, обеспечив защиту от холода и ветерка.</t>
  </si>
  <si>
    <t>зеленый</t>
  </si>
  <si>
    <t>100% полиамид</t>
  </si>
  <si>
    <t>INT</t>
  </si>
  <si>
    <t>XS</t>
  </si>
  <si>
    <t>S</t>
  </si>
  <si>
    <t>M</t>
  </si>
  <si>
    <t>L</t>
  </si>
  <si>
    <t>XL</t>
  </si>
  <si>
    <t>SHERPA JACKET BLACK IRIS</t>
  </si>
  <si>
    <t>112355044</t>
  </si>
  <si>
    <t>Куртка</t>
  </si>
  <si>
    <t>Мужская куртка Wrangler Men Sherpa Jacket — это стильный и уютный выбор для прохладной погоды. Эта куртка сочетает в себе классический дизайн и современные элементы, создавая идеальный вариант для повседневного гардероба. Основным элементом куртки является её подкладка из мягкой шерпы, которая обеспечивает непревзойденное тепло и комфорт. Шерпа, напоминающая натуральную овчину, становится идеальным утеплителем, позволяя вам наслаждаться уютом даже в прохладные дни.
Куртка застегивается на пуговицы, что придает ей классический вид и удобство в использовании. Этот деталь выделяет куртку среди других моделей и добавляет особый шарм вашему образу. Внешний материал куртки прочный и устойчивый к износу, что гарантирует долговечность и практичность в ежедневном использовании.
Дизайн куртки включает в себя традиционные элементы, такие как нагрудные карманы с клапанами, которые добавляют функциональности и стиля, позволяя хранить необходимые предметы под рукой. Классический крой этого изделия позволяет легко сочетать его как с джинсами, так и с более формальными изделиями гардероба.
Эта куртка подходит для разнообразных случаев — будь то прогулка по городу, встреча с друзьями или активный отдых на свежем воздухе. Мужская куртка Wrangler Men Sherpa Jacket — это олицетворение качества и стиля, которое подчеркнет ваш уникальный вкус и обеспечит комфорт в прохладную погоду.</t>
  </si>
  <si>
    <t>KABEL BUCKLE</t>
  </si>
  <si>
    <t>112125430</t>
  </si>
  <si>
    <t>Ремень</t>
  </si>
  <si>
    <t>Прочие аксессуары</t>
  </si>
  <si>
    <t>Ремень женский Levi's Lux Leather Belt — это идеальное сочетание элегантности и прочности, которое поднимет ваш стиль на новый уровень. Изготовленный из 100% цельнозерновой бычьей кожи, этот аксессуар не только выглядит роскошно, но и сохраняет великолепный вид в течение долгих лет.
Уникальная текстура натуральной кожи делает каждый ремень уникальным, придавая вашему образу изысканный оттенок. Приподнятый пояс добавляет элегантности и утонченности, превращая простой аксессуар в яркий акцент вашего гардероба.
Ремень Lux Leather Belt прекрасно подходит как для повседневных, так и для более официальных образов. Он легко сочетается с любыми брюками или джинсами, добавляя нотку утонченности и стиля. Прочная конструкция и качественные материалы обеспечивают долговечность, делая этот ремень надежным спутником на каждый день.
Независимо от трендов, ремень Lux Leather от Levi's всегда будет символизировать стиль и качество. Выбирайте этот аксессуар для создания впечатляющих и модных образов, которые будут подчеркивать вашу индивидуальность. 
Размер ремня измеряется от края пряжки до среднего отверстия. Ширина ремня 25 мм</t>
  </si>
  <si>
    <t>100% кожа</t>
  </si>
  <si>
    <t>СМ</t>
  </si>
  <si>
    <t>115</t>
  </si>
  <si>
    <t>2SIDED BELT</t>
  </si>
  <si>
    <t>112141116</t>
  </si>
  <si>
    <t>Классический ремень Wrangler Kabel Buckle из натуральной кожи с прочной квадратной пряжкой - надёжный и стильный аксессуар, который подчеркнёт ваш образ. Идеально смотрится с денимом или повседневной одеждой в духе Wrangler.
Особенности:
Изготовлен из качественной натуральной кожи крупного рогатого скота, обеспечивающей надёжность и долговечность;
Сдержанный дизайн: квадратная металлическая пряжка с фирменным тиснением логотипа Wrangler; 
Универсальная ширина 40 мм : подходит для джинсов и повседневных брюк, дополняет образ в стиле casual и американской классики.</t>
  </si>
  <si>
    <t>110</t>
  </si>
  <si>
    <t>EASY BELT</t>
  </si>
  <si>
    <t>112352691</t>
  </si>
  <si>
    <t>Мужской классический кожаный ремень Wrangler выполнен из высококачественной 100 % натуральной кожи. Оригинальная латунная пряжка с тиснением названия бренда. Ширина 40 мм.</t>
  </si>
  <si>
    <t>100% натуральная кожа</t>
  </si>
  <si>
    <t>80</t>
  </si>
  <si>
    <t>100</t>
  </si>
  <si>
    <t>112352692</t>
  </si>
  <si>
    <t>Ремень Wrangler Men Easy Belt – это воплощение элегантности и универсальности, который прекрасно дополнит любой мужской гардероб. Изготовленный из 100% натуральной кожи, он обладает не только стильным внешним видом, но и высокой долговечностью. Этот ремень идеально подходит для любого случая и тренда, будь то деловой наряд, повседневный стиль или неформальная встреча. Простота и качество исполнения делают Men Easy Belt вечным аксессуаром, который станет неотъемлемой частью вашего образа, подчеркивая вашу индивидуальность и утонченный вкус. Независимо от обстоятельств, ремень Wrangler Men Easy Belt всегда поможет вам выглядеть безупречно.</t>
  </si>
  <si>
    <t>коричневый</t>
  </si>
  <si>
    <t>85</t>
  </si>
  <si>
    <t>90</t>
  </si>
  <si>
    <t>95</t>
  </si>
  <si>
    <t>105</t>
  </si>
  <si>
    <t>EASY BELT COW</t>
  </si>
  <si>
    <t>112378830</t>
  </si>
  <si>
    <t>белый/коричневый</t>
  </si>
  <si>
    <t>DRAMA COLLAR SHIRT WORN WHITE</t>
  </si>
  <si>
    <t>112378112</t>
  </si>
  <si>
    <t>Рубашка</t>
  </si>
  <si>
    <t>Рубашки</t>
  </si>
  <si>
    <t>Плотность ткани 3 3/4 OZ</t>
  </si>
  <si>
    <t>белый</t>
  </si>
  <si>
    <t>SS W RESORT SHIRT NAVY WHITE</t>
  </si>
  <si>
    <t>112378102</t>
  </si>
  <si>
    <t>Мужская рубашка Wrangler Resort Shirt — для теплых месяцев в современном мужском гардеробе. Короткие рукава, принт родео на спине для узнаваемости бренда Wrangler в стиле вестерн. Мягкий воздушный хлопок идеален для жары без раздражения кожи при носке в течение всего дня. Свободный крой, прямой низ, застежка на пуговицы для комфорта при активности на улице и в помещении. Два нагрудных кармана, разрезы по бокам для функциональности изделия без лишних деталей в дизайне. 100% регенеративный хлопок по эко-стандартам заботится о почве и воде при производстве изделия. Рубашка легкая, дышащая, быстро сохнет после стирки в машинке без деформации и потери вида. Сочетается с шортами и легкими брюками для различных образов в летнем гардеробе мужчины. Это выбор для отпуска и летних прогулок без компромиссов в качестве и комфорте носки изделия. Добавьте вестерн-стиль в гардероб с рубашкой Wrangler Resort для современного мужчины. Идеальна для солнечных дней, когда нужен комфорт и стиль без ограничений в носке на улице. Качество натуральных материалов и уникальный принт делают её фаворитом лета в гардеробе без компромиссов.</t>
  </si>
  <si>
    <t>65% хлопок, 23% полиэстер, 12% вискоза</t>
  </si>
  <si>
    <t>SMALL LOGO CREW TEA</t>
  </si>
  <si>
    <t>112364088</t>
  </si>
  <si>
    <t>Джемпер</t>
  </si>
  <si>
    <t>Толстовки и ветровки</t>
  </si>
  <si>
    <t>Мужской свитшот Wrangler Men Small Logo Crew — это воплощение комфорта и стиля, идеально подходящее для прохладной погоды и повседневного использования. Этот свитшот выполнен в классическом крое, который обеспечивает удобную и свободную посадку. Прямой подол и круглая горловина придают модели традиционный и универсальный вид, подходящий для различных случаев.
Свитшот изготовлен из качественного французского трикотажа без начеса, что делает его невероятно теплым и приятным к телу. Этот материал славится своей долговечностью и мягкостью, обеспечивая комфорт ношения на протяжении всего дня. 
На груди аккуратно вышита надпись «Wrangler Jeans 1947», которая добавляет изделию уникальности и подчеркивает наследие бренда. Эта вышивка является не только стильным акцентом, но и знаком качества, связанного с долгой историей Wrangler.
Свитшот легко сочетается с джинсами или спортивными брюками, что делает его идеальным выбором для создания casual образа. Независимо от того, отправляетесь ли вы на прогулку или просто отдыхаете дома, этот свитшот станет надежным спутником, дарящим тепло и стиль.</t>
  </si>
  <si>
    <t>XXL</t>
  </si>
  <si>
    <t>54-56</t>
  </si>
  <si>
    <t>KNIT SWEATER DAHLIA</t>
  </si>
  <si>
    <t>112357203</t>
  </si>
  <si>
    <t>Мужской свитер Wrangler Knit Sweater — это воплощение комфорта и стиля. Этот свитер с классическим прямым кроем и круглым вырезом горловины создан для тех, кто ценит сочетание традиции и модных тенденций. Изготовленный из качественного трикотажного материала, он обеспечивает мягкость и тепло, что делает его идеальным вариантом для прохладных дней.
Этот свитер подходит для любых ситуаций, будь то офисные будни или неформальные встречи с друзьями. Его универсальный дизайн позволяет легко комбинировать его с различными элементами гардероба: джинсами для создания повседневного образа или с классическими брюками для более элегантного стиля. 
Цвето свитера позволяет подчеркнуть ваш личный стиль и легко вписывается в любой гардероб. Бренд Wrangler славится своим высоким качеством, и этот свитер не исключение. Каждая деталь продумана до мелочей, чтобы обеспечить вам комфорт и уверенность каждый день.
Выбирая Wrangler Knit Sweater M, вы выбираете надежность и стиль в одном изделии. Этот свитер станет вашей любимой вещью в прохладное время года, сочетая в себе уют и современный дизайн.</t>
  </si>
  <si>
    <t>бордовый</t>
  </si>
  <si>
    <t>50% хлопок, 45% полиамид, 5% шерсть</t>
  </si>
  <si>
    <t>SIGN OFF CREW</t>
  </si>
  <si>
    <t>112350534</t>
  </si>
  <si>
    <t>Свитшот Wrangler Men Sign Off Crew станет вашим незаменимым спутником для создания непринужденного стиля и комфорта в течение всего дня. Выполненный в однотонном цвете и свободном крое, он идеально подойдет как для повседневных прогулок, так и для отдыха дома. Небольшой логотип на груди тонко подчеркивает культовый стиль Wrangler, привнося нотку элегантности. Классический круглый вырез, длинные рукава, а также ребристые манжеты и пояс обеспечивают ощущение уюта и комфорта в любое время года. Этот свитшот создает неподвластный времени образ, который станет идеальной основой вашего повседневного гардероба.</t>
  </si>
  <si>
    <t>112350535</t>
  </si>
  <si>
    <t>LOGO CREW SWEAT</t>
  </si>
  <si>
    <t>112350538</t>
  </si>
  <si>
    <t>Мужской свитшот Wrangler Logo Crew Sweatshirt — это стильная вещь, неподвластная времени, которая станет отличным дополнением к вашему гардеробу. Этот свитшот стандартного кроя универсален и идеально подходит для носки круглый год, обеспечивая комфорт и стиль в любое время. 
Благодаря универсальному цвету, свитшот легко комбинируется с различными элементами одежды, будь то ваши любимые джинсы или повседневные брюки. Знаменитый логотип Wrangler, расположенный на груди, придаёт изделию фирменный стиль и отражает легендарные традиции бренда, что делает свитшот необходимым элементом любого гардероба. 
С его классическим дизайном свитшот легко сочетается с самыми разными нарядами, будь то повседневный или более формальный образ, добавляя в ваш стиль элемент непринужденной элегантности и современности.</t>
  </si>
  <si>
    <t>112350539</t>
  </si>
  <si>
    <t>SMALL LOGO CREW OAT MELEE</t>
  </si>
  <si>
    <t>112364090</t>
  </si>
  <si>
    <t>бежевый</t>
  </si>
  <si>
    <t>98% хлопок, 2% вискоза</t>
  </si>
  <si>
    <t>SMALL LOGO CREW LATIGO BAY</t>
  </si>
  <si>
    <t>112364095</t>
  </si>
  <si>
    <t>бирюзовый</t>
  </si>
  <si>
    <t>REGULAR TEE</t>
  </si>
  <si>
    <t>112350306</t>
  </si>
  <si>
    <t>Футболка</t>
  </si>
  <si>
    <t>Футболки и майки</t>
  </si>
  <si>
    <t>Женская футболка Wrangler REGULAR TEE — это идеальное сочетание комфорта и стиля для повседневного гардероба. Выполненная из дышащего хлопка, она обеспечивает максимальную легкость и комфорт, что делает её незаменимой в жаркую погоду. Футболка имеет прямой крой, который подходит для любой фигуры, создавая аккуратный и стильный силуэт. Круглый вырез горловины добавляет ей классический и универсальный вид, позволяя легко сочетать с различными элементами вашего гардероба. Wrangler REGULAR TEE — это превосходный выбор для любого случая. Она прекрасно сочетается как с джинсами, создавая расслабленный повседневный стиль, так и с юбками для более женственного образа. Эта футболка станет основой вашего гардероба, обеспечивая вам комфорт и стиль в любой ситуации.</t>
  </si>
  <si>
    <t>SMALL GRAPHIC TEE DUSTY OLIVE</t>
  </si>
  <si>
    <t>112362892</t>
  </si>
  <si>
    <t>Футболка Wrangler Men Graphic Tee — это стильный и удобный элемент мужского гардероба, который сочетает в себе качество и уникальное оформление. Это изделие выполнено из высококачественного хлопка, что обеспечивает исключительный комфорт и надежную воздухопроницаемость, делая футболку идеальной для повседневного ношения. Графический принт с логотипом Wrangler придает изделию модный и оригинальный вид.
Классический крой этой футболки делает её универсальной и подходящей для сочетания с различной одеждой, будь то джинсы, шорты или спортивные брюки. 
Уход за изделием также не требует особых усилий: рекомендована машинная стирка при низких температурах, что помогает сохранить форму и насыщенность цветов даже после множества стирок. Футболка Wrangler Men Graphic Tee отлично подходит для создания повседневных образов, активного отдыха и непринужденных встреч с друзьями, подчеркивая ваш индивидуальный стиль и вкус.</t>
  </si>
  <si>
    <t>112350192</t>
  </si>
  <si>
    <t>POLO SHIRT</t>
  </si>
  <si>
    <t>112350404</t>
  </si>
  <si>
    <t>Поло</t>
  </si>
  <si>
    <t>Поло Wrangler Men Polo Shirt - это идеальный выбор для мужчин, ценящих комфорт и стиль в повседневной одежде. Эта рубашка-поло выполнена из высококачественного материала, который обеспечивает удобство и долговечность носки. Классический дизайн с воротником и короткими рукавами делает её универсальным элементом гардероба, подходящим как для повседневных выходов, так и для более формальных мероприятий. Стильный крой подчеркивает фигуру, а разнообразие расцветок позволит выбрать то, что подходит именно вам. Основные особенности этого изделия включают материалы из высококачественного хлопка, застёжку на пуговицы и короткие рукава. Универсальный стиль рубашки идеально подходит для разных случаев. С рубашкой-поло Wrangler Men Polo Shirt вы всегда будете выглядеть ухоженно и элегантно, независимо от ситуации.</t>
  </si>
  <si>
    <t>BABY TEE WORN WHITE</t>
  </si>
  <si>
    <t>112378072</t>
  </si>
  <si>
    <t>Женская футболка Wrangler Women Slim Baby Tee — это идеальное сочетание комфорта, стиля и аутентичности в стиле вестерн. Изготовленная из плотного хлопкового трикотажа 200 г/кв.м, эта футболка обеспечивает мягкость и уют, которые вы оцените в любых условиях. Вышивка в стиле вестерн добавляет уникальный акцент, подчеркивая ваш индивидуальный стиль и создавая ощущение неповторимости. Приталенный крой и классический круглый вырез горловины придают модели женственность и элегантность, делая её подходящей для самых разных ситуаций. Футболка вестер легко комбинируется с вашими любимыми джинсами Wrangler или может стать отличным дополнением под клетчатую рубашку для создания стильного многослойного образа. Изготовленная из 100% хлопка, она обеспечивает естественное ощущение на коже и комфорт в течение всего дня. Эта футболка станет неотъемлемой частью вашего гардероба, предлагая универсальность и стиль в одном.</t>
  </si>
  <si>
    <t>RINGER TANK BELLFLOWER</t>
  </si>
  <si>
    <t>112378086</t>
  </si>
  <si>
    <t>Майка</t>
  </si>
  <si>
    <t>Майка Wrangler Women Slim Rider Tank сочетает в себе ретро-шарм и современный стиль, превращаясь в уникальную базовую вещь для любого гардероба. Изготовленная из плотного хлопка плотностью 360 г/кв.м, эта ребристая майка-борцовка выделяется своей износостойкостью и качеством. На левой стороне груди расположен фирменный тканый логотип, подчеркивающий долгую и богатую историю бренда Wrangler. Приталенный крой и классический круглый вырез горловины создают элегантный силуэт, который идеально подойдет для разных случаев. Майка изготовлена из ребристого хлопка с добавлением эластичных волокон, что обеспечивает комфорт и свободу движений. Контрастная отделка по краю горловины и рукавов придает образу завершенность и стильный акцент. Эта майка станет отличным дополнением к джинсам, шортам или юбке, добавляя нарядам нотку винтажного стиля и естественного шарма.</t>
  </si>
  <si>
    <t>фиолетовый</t>
  </si>
  <si>
    <t>95% хлопок, 5% эластан</t>
  </si>
  <si>
    <t>SS SOLID TEE NAVY</t>
  </si>
  <si>
    <t>112357358</t>
  </si>
  <si>
    <t>Мужская футболка Wrangler Men Short Sleeve Solid Tee — это идеальный выбор для тех, кто ценит комфорт и стиль в повседневной одежде. Благодаря свободному крою и плотному трикотажному материалу, эта футболка станет незаменимой вещью в вашем гардеробе, предлагая непринужденный и удобный образ для любого случая.
Футболка выполнена из плотного хлопкового трикотажа, который гарантирует комфорт и позволяет коже дышать, обеспечивая удобство на протяжении всего дня. Круглый вырез добавляет классический элемент в дизайн, делая футболку универсальной в сочетании с различными предметами гардероба.
Особое внимание привлекает тканый логотип Wrangler, расположенный чуть выше подола, который подчеркивает высокое качество и узнаваемый стиль бренда. Эта деталь придает футболке уникальный акцент, делая её не только комфортной, но и стильной.
Идеально подходит для комбинирования с вашими любимыми джинсами Wrangler и клетчатой рубашкой, создавая классический повседневный образ, который никогда не выйдет из моды. В этой футболке вы всегда будете выглядеть стильно и чувствовать себя комфортно, независимо от обстановки.</t>
  </si>
  <si>
    <t>2 PACK TEE BLACK</t>
  </si>
  <si>
    <t>112321452</t>
  </si>
  <si>
    <t>Новое поступление</t>
  </si>
  <si>
    <t>Футболка (2 шт)</t>
  </si>
  <si>
    <t>Комплект мужских футболок Wrangler Men 2 PACK TEE  представляет собой стильный набор из двух футболок разного цвета - черного и белого. Футболки изготовлены из высококачественного материала, который обеспечивает комфортное ношение и долговечность изделия.
Черная и белая футболки отличаются своей классической посадкой и универсальным дизайном, что позволяет сочетать их с различными стилями одежды. Они имеют круглый вырез и короткие рукава, что делает их идеальными для повседневного использования или спортивных тренировок.
Этот комплект футболок от Wrangler Men предлагает идеальное сочетание комфорта, качества и стиля. Будь то для активного отдыха или casual образа, эти футболки станут отличным дополнением к вашему гардеробу.</t>
  </si>
  <si>
    <t>RINGER TEE RASPBERRY WINE</t>
  </si>
  <si>
    <t>112355286</t>
  </si>
  <si>
    <t>Женская футболка Wrangler Women Ringer Tee — это гармоничное сочетание ретро-стиля и современных трендов, обеспечивающее неподражаемый внешний вид и непревзойденный комфорт. Изготовленная из мягкого и дышащего хлопка, эта футболка обеспечивает отличную посадку и приятные ощущения на коже. Ее классический крой с контрастными акцентами на рукавах и воротнике создает стильный и динамичный образ, вдохновленный модой 70-х годов. Контрастные элементы добавляют ей особый шарм, а минималистичный логотип бренда подчеркивает ее элегантность. Эта модель универсальна и легко комбинируется с различными элементами гардероба — идеально смотрится как с джинсами и шортами, так и с юбками, создавая яркие повседневные образы.
Уход за футболкой прост и удобен: ее можно стирать в стиральной машине при температуре до 30 градусов, используя мягкие моющие средства. Рекомендуется выворачивать футболку наизнанку перед стиркой и сушить на открытом воздухе, чтобы сохранить яркость цветов и структуру ткани.
Wrangler Women Ringer Tee — отличное решение для тех, кто ценит в одежде стильный ретро-дизайн и комфорт современных материалов. Эта футболка станет незаменимой частью вашего повседневного гардероба, привнесет в него нотки ностальгии и подарит чувство уверенности в своем образе.</t>
  </si>
  <si>
    <t>розовый</t>
  </si>
  <si>
    <t>RINGER TEE WHITE</t>
  </si>
  <si>
    <t>112362321</t>
  </si>
  <si>
    <t>SMALL GRAPHIC TEE NAVY</t>
  </si>
  <si>
    <t>112362894</t>
  </si>
  <si>
    <t>PLEATED CORSET TOP WORN WHITE</t>
  </si>
  <si>
    <t>112378135</t>
  </si>
  <si>
    <t>Топ</t>
  </si>
  <si>
    <t>Плотность ткани 4 OZ</t>
  </si>
  <si>
    <t>71% хлопок, 29% лён</t>
  </si>
  <si>
    <t>BLUE BELL BEANIE BLUE</t>
  </si>
  <si>
    <t>112357630</t>
  </si>
  <si>
    <t>Шапка</t>
  </si>
  <si>
    <t>Шапки</t>
  </si>
  <si>
    <t>Мужская шапка бини Wrangler Blue Bell Beanie—это стильный аксессуар, который объединяет в себе богатую историю денима с современным дизайном. Вдохновленная семидесятилетним архивом бренда, коллекция Blue Bell переосмысливает традиции, добавляя нотку свежести и используя высококачественные материалы. Коллекция названа в честь Blue Bell Inc., старейшей компании, благодаря которой Wrangler стал известен в 1947 году. История каждого изделия переплетается с богатым наследием денима, что делает каждую вещь уникальной и осмысленной.
Шапка бини из 100% шерсти обеспечивает тепло и комфорт в любую погоду. Мягкая и уютная, она прекрасно защищает от холода, а классический ребристый узор добавляет стиль и элегантность. Оригинальная нашивка Blue Bell, расположенная спереди, отражает уважение к традициям и символизирует гордое прошлое бренда Wrangler. Это незаменимый зимний аксессуар для тех, кто ценит качество и стиль, и хочет всегда быть в тренде, оставаясь верным классическим канонам.</t>
  </si>
  <si>
    <t>100% шерсть</t>
  </si>
  <si>
    <t>EASY BEANIE IVY GREEN</t>
  </si>
  <si>
    <t>112372412</t>
  </si>
  <si>
    <t>Шапка Wrangler Easy Beanie — это идеальный аксессуар для тех, кто ценит комфорт и стиль в повседневной жизни. Название шапки говорит само за себя: она создана для расслабленных дней, когда хочется чувствовать себя уютно и непринужденно. Выполненная из 100% хлопка, она обеспечивает приятные ощущения на коже и позволяет ей дышать, что делает шапку легкой и комфортной в носке даже в течение долгого времени.
Классическая вязка в рубчик не только универсальна, но и гарантирует необходимое тепло в прохладную погоду. Благодаря этому Easy Beanie станет вашим верным спутником в холодные дни, обеспечивая комфорт и защиту от непогоды. Шапка отлично подходит для самых разных случаев, будь то прогулка по парку, встреча с друзьями или просто спокойное времяпрепровождение на открытом воздухе.
Особое внимание привлекает небольшая тканая нашивка с логотипом Wrangler на подвороте слева, которая добавляет изделию фирменный акцент и подчеркивает приверженность качеству и стилю, присущим бренду Wrangler. Безукоризненно сочетающаяся с любым casual-образом, шапка Wrangler Easy Beanie станет вашим незаменимым аксессуаром этой осенью и зимой.</t>
  </si>
  <si>
    <t>CHINO SHORTS ELM</t>
  </si>
  <si>
    <t>112378914</t>
  </si>
  <si>
    <t>Шорты</t>
  </si>
  <si>
    <t>Плотность ткани 7 3/8 OZ</t>
  </si>
  <si>
    <t>31</t>
  </si>
  <si>
    <t>TEXAS SHORTS LIGHT WASH</t>
  </si>
  <si>
    <t>112378706</t>
  </si>
  <si>
    <t>Джинсовые шорты</t>
  </si>
  <si>
    <t>Джинсовые шорты Wrangler TEXAS SHORTS - это стильный и комфортный выбор для каждого мужчины. Изготовлены из качественного денима, они прекрасно сидят на фигуре и обеспечивают максимальное удобство во время носки.
Эти шорты имеют классический дизайн с пятью карманами, что делает их практичными и функциональными. Они идеально подходят для повседневной носки и могут быть легко сочетаемы с различными стилями одежды.
Wrangler TEXAS SHORTS отличаются надежностью и долговечностью, их можно носить длительное время без потери качества и стиля. Приятный цвет и текстура материала придают шортам особую привлекательность.
Будь то для активного отдыха или прогулок по городу, Джинсовые шорты Wrangler TEXAS SHORTS станут идеальным выбором для современного мужчины, который ценит комфорт, качество и стиль.
Плотность ткани 9 1/3 OZ</t>
  </si>
  <si>
    <t>30</t>
  </si>
  <si>
    <t>COWBOY SHORT 5 INCH MOONLITE HAZE</t>
  </si>
  <si>
    <t>112362702</t>
  </si>
  <si>
    <t>Женские шорты Wrangler Cowboy Short 5 Inch — это стильный и практичный выбор для жаркой погоды. Созданные с учетом комфорта и элегантности, эти шорты имеют свободный крой и высокую талию, что подчеркивает фигуру и придает образу современность. Отличительной особенностью модели являются семь шлевок для ремня, которые позволяют дополнить образ стильным аксессуаром, и пять вместительных карманов, обеспечивающих функциональность и удобство.
Задние карманы украшены фирменной строчкой «W», которая добавляет шарма и свидетельствует о высоком качестве изделия. Эластичный и мягкий материал, из которого изготовлены шорты, обеспечивает отличную свободу движений, что делает их идеальными для активного отдыха или повседневного ношения. Эти шорты станут незаменимым элементом вашего летнего гардероба, обеспечивая комфорт и стиль каждый день.</t>
  </si>
  <si>
    <t>26</t>
  </si>
  <si>
    <t>PK CARGO SHORT CAVIAR</t>
  </si>
  <si>
    <t>112378911</t>
  </si>
  <si>
    <t>PK CARGO SHORT ELMWOOD</t>
  </si>
  <si>
    <t>112378912</t>
  </si>
  <si>
    <t>CHINO SHORTS CAVIAR</t>
  </si>
  <si>
    <t>112378913</t>
  </si>
  <si>
    <t>33</t>
  </si>
  <si>
    <t>THE DRESS WRANGLER WRUGGED</t>
  </si>
  <si>
    <t>112362611</t>
  </si>
  <si>
    <t>Платье</t>
  </si>
  <si>
    <t>Юбки и платья</t>
  </si>
  <si>
    <t>Женское платье Wrangler Women Denim Dress из хлопка с легкой эластичностью – это идеальный выбор для женщин, ищущих стиль и комфорт в одном изделии. Благодаря застежке на кнопки спереди и наличию 7 шлевок для ремня, это платье сочетает в себе практичность и универсальность. Передние карманы, карман для монет и привлекательный V-образный разрез придают платью дополнительный стильный акцент.
Сшитое из 100% мягкого и прочного хлопка, это платье подарит вам комфорт в течение всего дня. Легкая эластичность позволяет сохранять свободу движений, идеальную для активного образа жизни. 
Примечательно, что ткань этого изделия содержит не менее 70% хлопка, поставляемого из определенных регионов Африки. Хлопок из этих регионов выращивается с использованием меньшего количества удобрений и пестицидов по сравнению с традиционными методами, применяемыми за пределами Африки. Эти данные основаны на исследованиях Всемирной книги данных по хлопку ICAC, подчеркивая экологическую устойчивость и внимание к окружающей среде в процессе производства.</t>
  </si>
  <si>
    <t>SLIM SUMMER DRESS NAVY</t>
  </si>
  <si>
    <t>112379037</t>
  </si>
  <si>
    <t>Женское платье Lee Women Slim Lightweight Summer Dress — идеальный выбор для теплых месяцев. Выполненное из классической ткани, это платье позволит вам чувствовать себя стильно и комфортно в любую погоду. Облегающий силуэт и длина миди придают образу изысканность и элегантность, а тонкие бретельки и эластичный пояс обеспечивают комфорт и удобство. Платье изготовлено из легкой фактурной вискозы добби, что делает его отличным вариантом для лета. Свободный крой создает вневременной образ, который будет актуален долгие сезоны. Регулируемый пояс позволяет подчеркнуть талию и настроить комфортную посадку. Сочетайте это платье с ковбойскими сапогами для создания завершенного и стильного образа, который будет привлекать внимание и подчеркивать вашу индивидуальность.</t>
  </si>
  <si>
    <t>100% вискоза</t>
  </si>
  <si>
    <t>Lee</t>
  </si>
  <si>
    <t>SCARLETT HIGH</t>
  </si>
  <si>
    <t>L626RKEX</t>
  </si>
  <si>
    <t>Джинсы Lee Women Scarlett High Jeans - это модель, созданная специально для женщин. Они выполнены из высококачественных материалов: 56% хлопок, 19% полиэстер, 14% лиоцелл, 10% вискоза и 1% эластан. Эти джинсы обладают прекрасным сочетанием комфорта и стиля.
Дизайн модели Scarlett High Jeans включает классический синий цвет, который является универсальным и подходит для многих образов. Джинсы имеют высокую посадку, что позволяет создать пропорциональный и элегантный силуэт. 
Материал, из которого изготовлены джинсы, обеспечивает мягкость и гибкость, позволяя комфортно двигаться в них в течение дня. При этом, они отлично сохраняют свою форму и не растягиваются со временем. 
Джинсы Lee Women Scarlett High Jeans станут идеальным выбором для женщин, которые ценят качество и комфорт, не жертвуя при этом стилем. Они будут прекрасно сочетаться с различными верхами и обувью, позволяя создать стильный и модный образ на любой случай.</t>
  </si>
  <si>
    <t>56% хлопок, 19% полиэстер, 14% лиоцелл, 10% вискоза, 1% эластан, 100% полиэстер</t>
  </si>
  <si>
    <t>25/31</t>
  </si>
  <si>
    <t>26/31</t>
  </si>
  <si>
    <t>27/31</t>
  </si>
  <si>
    <t>Ivy MID DE NIRO</t>
  </si>
  <si>
    <t>L32EDTQQ</t>
  </si>
  <si>
    <t>Джинсы Lee Women Ivy Jeans представляют собой модель, созданную специально для женщин. Изготовлены из высококачественной смеси материалов, включающей 92% хлопка, 6% полиэстера и 2% эластана. Это обеспечивает не только приятное ощущение на коже, но и отличную прочность и эластичность изделия.
Цвет джинсов - синий, который является классическим и всегда актуальным выбором. Они подходят для различных стилей и могут быть использованы как в повседневном гардеробе, так и для создания более формальных образов.
Джинсы Lee Women Ivy Jeans имеют комфортный крой, который подчеркивает женственность и создает идеальный силуэт. Они удобны в носке и обеспечивают свободу движений благодаря добавленному эластану.
Эта модель является отличным вариантом для женщин, ценящих комфорт, стиль и качество. Они станут незаменимой частью вашего гардероба и с легкостью дополнят любой образ.</t>
  </si>
  <si>
    <t>25/33</t>
  </si>
  <si>
    <t>ELLY LIGHT APPROACH</t>
  </si>
  <si>
    <t>112376705</t>
  </si>
  <si>
    <t>Плотность ткани 13OZ</t>
  </si>
  <si>
    <t>79% хлопок, 15% лиоцелл, 6% эластан</t>
  </si>
  <si>
    <t>27/33</t>
  </si>
  <si>
    <t>28/33</t>
  </si>
  <si>
    <t>29/31</t>
  </si>
  <si>
    <t>29/33</t>
  </si>
  <si>
    <t>30/31</t>
  </si>
  <si>
    <t>30/33</t>
  </si>
  <si>
    <t>31/33</t>
  </si>
  <si>
    <t>SCARLETT HIGH ZIP MID CLAP</t>
  </si>
  <si>
    <t>112376731</t>
  </si>
  <si>
    <t>Плотность ткани 10.75OZ</t>
  </si>
  <si>
    <t>77% хлопок, 19% полиэстер, 2% эластомультиэстер, 2% эластан</t>
  </si>
  <si>
    <t>26/29</t>
  </si>
  <si>
    <t>27/29</t>
  </si>
  <si>
    <t>SCARLETT HIGH SOFT LEVELS</t>
  </si>
  <si>
    <t>L626GWC36</t>
  </si>
  <si>
    <t>Джинсы Lee Women Scarlett High Jeans великолепно подойдут современной и стильной женщине. Они выполнены из высококачественного материала – 99% хлопка и 1% эластана, что обеспечивает комфорт и приятные ощущения во время ношения.
Эти джинсы имеют голубой цвет, который всегда актуален и позволяет создавать разнообразные образы. Они имеют классический крой и посадку на талии, которые подчеркнут женственность и подарят идеальную посадку. 
Модель Scarlett High Jeans от Lee подходит для любого повседневного образа. Благодаря своей универсальности, они могут быть носимыми как с практическими кедами, так и с элегантными босоножками. Они прекрасно сочетаются с топами, рубашками, свитшотами и другими верхней одеждой.
Джинсы Lee Women Scarlett High Jeans не только отлично смотрятся, но и обладают высоким качеством. Они прочные и долговечные, что гарантирует их долгий срок службы. Они с легкостью сохранят свою оригинальную форму и цвет даже после множества стирок.
Если вы ищете стильные, удобные и высококачественные джинсы, то Lee Women Scarlett High Jeans – идеальный выбор для вас.</t>
  </si>
  <si>
    <t>28/31</t>
  </si>
  <si>
    <t>BROOKLYN STRAIGHT</t>
  </si>
  <si>
    <t>112110175</t>
  </si>
  <si>
    <t>Мужские джинсы Lee выполнены из хлопка с добавлением эластана для комфорта движения. Классические джинсы от Lee прямого кроя. Средняя посадка. Легендарная кожаная нашивка на задней стороне пояса. Застежка на молнии. Карманы спереди, два кармана с фирменной строчкой Lee сзади. Плотность ткани 12.75OZ</t>
  </si>
  <si>
    <t>SCARLETT HIGH MID MADISON</t>
  </si>
  <si>
    <t>112140398</t>
  </si>
  <si>
    <t>Женские джинсы Lee Scarlett High. Облегающий крой, высокая посадка. Легендарная кожаная нашивка на задней стороне пояса. Застежка на молнии. Карманы спереди, два кармана с фирменной строчкой Lee сзади.</t>
  </si>
  <si>
    <t>84% хлопок, 14% полиэстер, 2% эластан</t>
  </si>
  <si>
    <t>BREESE BOOT REVITALIZED</t>
  </si>
  <si>
    <t>112376482</t>
  </si>
  <si>
    <t>80% хлопок, 18% полиэстер, 2% эластан</t>
  </si>
  <si>
    <t>MARION SWEET ESCAPADE</t>
  </si>
  <si>
    <t>112376704</t>
  </si>
  <si>
    <t>Плотность ткани 10OZ</t>
  </si>
  <si>
    <t>JESSICA SUDDEN RAIN</t>
  </si>
  <si>
    <t>112376707</t>
  </si>
  <si>
    <t>JESSICA SUNKISSED BLUE</t>
  </si>
  <si>
    <t>112376708</t>
  </si>
  <si>
    <t>BROOKLYN BLACK RINSE</t>
  </si>
  <si>
    <t>112360225</t>
  </si>
  <si>
    <t>Классические джинсы Lee Brooklyn Straight прямого кроя для мужчин представляют собой идеальное сочетание традиционного стиля и современного комфорта, за что их ценят современные мужчины. Изготовленные из качественного стрейчевого денима, эти джинсы обеспечивают оптимальную свободу движений, сохраняя форму и обеспечивая долгую носку без потери внешнего вида.
Благодаря универсальному дизайну, джинсы легко комбинируются с любым стилем одежды, будь то повседневная футболка или рубашка для более формальных мероприятий. Пять функциональных карманов предоставляют достаточно места для хранения самых необходимых мелочей, таких как ключи или кошелек, что делает эту модель особенно практичной для носки каждый день.
Надежная застежка на молнии обеспечивает удобство, а качественная фурнитура подтверждает долговечность изделия. Эти джинсы от знаменитого американского бренда Lee станут неотъемлемой частью вашего гардероба, демонстрируя ваш безупречный вкус и внимание к деталям. Независимо от того, отправляетесь ли вы на работу, прогулку или встречу с друзьями, Lee Brooklyn Straight помогут создать завершенный и стильный образ. Плотность ткани 12.5OZ</t>
  </si>
  <si>
    <t>MALONE SMOKEY INDIGO</t>
  </si>
  <si>
    <t>L736BKDG</t>
  </si>
  <si>
    <t>Джинсы Lee Men Malone Jeans - стильные и комфортные джинсы для современного мужчины. Изготовлены из высококачественной смеси материалов: 98% хлопка и 2% эластана, что обеспечивает отличное сочетание мягкости и эластичности. 
Синий цвет джинс выглядит элегантно и универсально, подходит для любого повседневного стиля и легко комбинируется с другой одеждой. Модель имеет классический крой, который подчеркнет вашу фигуру и придаст вам стильный вид.
Эти джинсы идеально подойдут для любого повседневного образа и обеспечат вам комфорт и свободу движений на протяжении всего дня. Будьте стильными и уверенными с джинсами Lee Men Malone Jeans!</t>
  </si>
  <si>
    <t>HENRY BAGGY HYPER BLUE</t>
  </si>
  <si>
    <t>112376341</t>
  </si>
  <si>
    <t>Плотность ткани 12.25OZ</t>
  </si>
  <si>
    <t>CAROL WASHED OUT</t>
  </si>
  <si>
    <t>112376609</t>
  </si>
  <si>
    <t>Плотность ткани 14.25OZ</t>
  </si>
  <si>
    <t>серый</t>
  </si>
  <si>
    <t>67% хлопок, 32% лиоцелл, 1% эластан</t>
  </si>
  <si>
    <t>ELLY AIR FLOW</t>
  </si>
  <si>
    <t>112376638</t>
  </si>
  <si>
    <t>Плотность ткани 10.5OZ</t>
  </si>
  <si>
    <t>70% хлопок, 29% полиэстер, 1% эластан</t>
  </si>
  <si>
    <t>LONDON XION</t>
  </si>
  <si>
    <t>112376701</t>
  </si>
  <si>
    <t>Плотность ткани 13.25OZ</t>
  </si>
  <si>
    <t>JESSICA DANCING RIVER</t>
  </si>
  <si>
    <t>112376709</t>
  </si>
  <si>
    <t>HOPE ICY LAYERS</t>
  </si>
  <si>
    <t>112376716</t>
  </si>
  <si>
    <t>Плотность ткани 11.25OZ</t>
  </si>
  <si>
    <t>91% хлопок, 8% полиэстер, 1% эластан</t>
  </si>
  <si>
    <t>26/33</t>
  </si>
  <si>
    <t>STELLA HOLDING TIGHT</t>
  </si>
  <si>
    <t>112376791</t>
  </si>
  <si>
    <t>Плотность ткани 9.25OZ</t>
  </si>
  <si>
    <t>92% хлопок, 7% полиэстер, 1% эластан</t>
  </si>
  <si>
    <t>30/35</t>
  </si>
  <si>
    <t>BROOKLYN ARCHIE</t>
  </si>
  <si>
    <t>112378730</t>
  </si>
  <si>
    <t>Плотность ткани 9.5OZ</t>
  </si>
  <si>
    <t>72% хлопок, 16% лиоцелл, 12% полиэстер</t>
  </si>
  <si>
    <t>34/34</t>
  </si>
  <si>
    <t>SLIM FIT MVP VIRTUE</t>
  </si>
  <si>
    <t>112372644</t>
  </si>
  <si>
    <t>Мужские джинсы Lee Slim Fit MVP представляют собой классическое воплощение стиля и комфорта. Эти джинсы зауженного кроя из коллекции Extreme Motion идеально подходят для тех, кто ценит свободу движений и комфорт, не отказываясь при этом от стильного внешнего вида. Их зауженный крой от бедра до колена подчеркивает классический силуэт.
Созданные с акцентом на комфорт, они отличаются непревзойденной эластичностью, обеспечивая свободу движений, будь то прогулка по городу или активные выходные. Ширинка на молнии и фирменная пуговица-пончик добавляют функциональные и стильные детали, которые выделяют эти джинсы среди других моделей.
Эти джинсы изготовлены из переработанного денима, что делает их экологически сознательным выбором. Это демонстрирует приверженность Lee к устойчивому производству, при этом сохраняя высокое качество и долговечность. Кожаная нашивка сзади добавляет изысканную деталь, завершая общий привлекательный вид.
Lee Slim Fit MVP идеально подойдут для повседневной носки, легко сочетаются с различными элементами гардероба и подчеркивают современный образ уверенного в себе мужчины. Это джинсы, которые вы будете носить с удовольствием, каждый раз ощущая их превосходное качество и стиль. Плотность ткани 13OZ</t>
  </si>
  <si>
    <t>71% хлопок, 28% полиэстер, 1% эластан</t>
  </si>
  <si>
    <t>JESSICA LOVE DEEPER</t>
  </si>
  <si>
    <t>112376711</t>
  </si>
  <si>
    <t>LEGENDARY SKINNY</t>
  </si>
  <si>
    <t>L34ATJFK</t>
  </si>
  <si>
    <t>Женские джинсы Lee Legendary Skinny синего цвета. Выполнены из эластичного денима для комфорта движения. Облегающий крой. Высокая посадка на талии. Легендарная кожаная нашивка на задней стороне пояса. Застежка на молнии. Карманы спереди, два кармана с фирменной строчкой сзади.</t>
  </si>
  <si>
    <t>75% хлопок 24% полиэстер 1% эластан</t>
  </si>
  <si>
    <t>BREESE</t>
  </si>
  <si>
    <t>112107768</t>
  </si>
  <si>
    <t>Женские джинсы Lee Breese в стиле ретро - суперкрутые расклешенные джинсы. Современный взгляд на винтажную классику, Breese отличается завышенной талией и узкой посадкой от бедра до колена, которая расширяется к низу. Меньшие и расположенные выше обычного карманы создают привлекательный вид сзади.
Джинсовая ткань стандартной плотности со средней эластичностью обеспечивает комфорт и свободу движений.
Отделка светло-синего цвета с легкими потертостями от бедер до колен. Складки и линии усов, начинающиеся от внутреннего шва, придают этой модели винтажный вид, который любят поклонники джинсовой ткани.
Латунные пуговицы и контрастная строчка создают классический образ. Плотность ткани 11.75OZ</t>
  </si>
  <si>
    <t>90% хлопок, 8% полиэстер, 2% эластан</t>
  </si>
  <si>
    <t>L626OPVM</t>
  </si>
  <si>
    <t>Ничто так не подчеркивает достоинства вашей фигуры, как джинсы с завышенной талией. Классические джинсы с узкими штанинами – плотно облегают по всей длине, подчеркивая самую узкую часть талии. Состав: 85% хлопок, 13% полиэстер, 2% эластан.</t>
  </si>
  <si>
    <t>85% хлопок, 13% полиэстер, 2% эластан</t>
  </si>
  <si>
    <t>LEGENDARY REGULAR</t>
  </si>
  <si>
    <t>L34BTEFG</t>
  </si>
  <si>
    <t>Джинсы Lee LEGENDARY REGULAR - стильный и комфортный выбор для современных женщин. Изготовленные из высококачественного денима, они сочетают в себе прочность и приятную на ощупь текстуру.
Модель имеет классический крой средней посадки, который позволяет идеально сидеть на фигуре и подчеркивать ее естественные линии. Прямые штанины делают джинсы универсальными и подходящими для различных сезонов и стилей одежды.
Декоративные элементы, такие как карманы с логотипом Lee, контрастная строчка и детали износа, придают джинсам особый шарм и делают их стильными и модными. 
Джинсы Lee LEGENDARY REGULAR обладают отличной посадкой и эластичностью, что обеспечивает свободу движения и удобство в повседневной носке. Они идеально подходят для активного образа жизни и позволяют выглядеть стильно и уверенно в любой ситуации.
Станьте обладательницей этих классических джинсов и добавьте комфорта и элегантности в свой гардероб. Джинсы Lee LEGENDARY REGULAR - идеальный выбор для современных женщин, которые ценят качество и стиль</t>
  </si>
  <si>
    <t>70% хлопок - 29% полиэстер - 1% эластан</t>
  </si>
  <si>
    <t>34/31</t>
  </si>
  <si>
    <t>CAROL SERVICE JEAN</t>
  </si>
  <si>
    <t>L31QOJTH</t>
  </si>
  <si>
    <t>Джинсы Lee Women Carol Service Jeans - это модные и удобные джинсы прямого кроя в темно-синем цвете, которые станут отличным дополнением к гардеробу современной женщины. Изготовлены из высококачественных материалов, в состав которых входит 78% хлопок и 22% пеньковое волокно, они обеспечивают комбинацию прочности и комфорта.
Carol Service Jeans имеют классический крой, который подходит для любой фигуры. Они сидят идеально на талии и ровно ложатся по всей длине ноги, создавая элегантный силуэт. Благодаря своему дизайну, они подходят для повседневной носки и легко сочетаются с различными верхними деталями одежды.
Джинсы Lee Women Carol Service Jeans также отличаются высоким качеством строчек и прочного крепления всех деталей. Их долговечность и стойкость делают их идеальными для активного образа жизни.
Сочетание 78% хлопка и 22% пенькового волокна делает эти джинсы легкими и дышащими, что обеспечивает комфорт в течение всего дня. Они также легко стираются и сохраняют свою форму и цвет, поэтому будут долго выглядеть свежими и новыми.
Если вы ищете стильные и комфортные джинсы, которые дополнят вашу повседневную гардероб, Lee Women Carol Service Jeans - отличный выбор. Они обеспечат вам комфорт и стильный вид в любой ситуации.</t>
  </si>
  <si>
    <t>78% хлопок, 22% пеньковое волокно</t>
  </si>
  <si>
    <t>MARION STRAIGHT LIGHT SAND</t>
  </si>
  <si>
    <t>112351156</t>
  </si>
  <si>
    <t>Женские джинсы Lee Marion Straight идеально сочетают в себе стиль и комфорт, становясь незаменимой частью вашего гардероба. Эти джинсы прямого кроя, слегка зауженные от бедра к низу, подчеркнут вашу фигуру и придадут образу элегантность и изысканность. Пояс, выполненный в слегка приподнятой форме, обеспечивает дополнительное удобство, идеально садясь на талию и подчёркивая её линию. Джинсы изготовлены из материала, который дарит приятные тактильные ощущения и отличается повышенной износостойкостью. Дополнительные эластичные свойства ткани гарантируют свободу движений и высокий уровень комфорта на весь день. На задней стороне пояса джинсов красуется легендарная кожаная нашивка Lee, подчеркивающая качество и долговечность изделия. Практичная ширинка на молнии добавляет удобства и надежности при повседневной носке. Передние карманы и два задних кармана с фирменной строчкой Lee не только функциональны для хранения мелочей, но и служат стильными акцентами, дополняющими общий образ. Джинсы Lee Marion Straight — это идеальный выбор для любого случая, будь то повседневные дела, работа в офисе или прогулка по городу.</t>
  </si>
  <si>
    <t>88% хлопок, 10% полиэстер, 2% эластан</t>
  </si>
  <si>
    <t>33/33</t>
  </si>
  <si>
    <t>36/33</t>
  </si>
  <si>
    <t>52-54</t>
  </si>
  <si>
    <t>Austin DARK SHARK</t>
  </si>
  <si>
    <t>L733NKUN</t>
  </si>
  <si>
    <t>Мужские джинсы Lee Austin. Классические джинсы прямого кроя. Средняя посадка. Карманы спереди, два кармана с фирменной строчкой Lee сзади и легендарной кожаной нашивкой бренда.</t>
  </si>
  <si>
    <t>95% хлопок, 3% эластомультиэстер, 2% эластан</t>
  </si>
  <si>
    <t>112114135</t>
  </si>
  <si>
    <t>Женские джинсы Lee Scarlett High черного цвета. Облегающий крой, высокая посадка. Легендарная кожаная нашивка на задней стороне пояса. Застежка на молнии. Карманы спереди, два кармана с фирменной строчкой Lee сзади.</t>
  </si>
  <si>
    <t>61% хлопок, 25% полиэстер, 12% вискоза, 2% эластан</t>
  </si>
  <si>
    <t>24/31</t>
  </si>
  <si>
    <t>WEST WORN IN</t>
  </si>
  <si>
    <t>112338343</t>
  </si>
  <si>
    <t>Джинсы для мужчин Lee Men West Jeans являются стильной и комфортной моделью для повседневного использования. Они изготовлены из высококачественного материала с составом 99% хлопка и 1% эластана, что обеспечивает отличную прочность и эластичность ткани. 
Эти джинсы имеют синий цвет, который является классическим и всегда в тренде. Их дизайн включает в себя пять карманов - два передних, два задних и маленький карман для мелочей, что позволяет хранить различные мелочи под рукой. 
Модель имеет умеренно зауженный крой, который отлично подчеркивает мужскую фигуру, придавая ей стильный вид. Джинсы Lee Men West Jeans обеспечивают комфорт при движении благодаря добавлению эластана в состав ткани. 
Эти джинсы подойдут для любого повседневного образа и легко сочетаются с различной верхней одеждой и обувью. Они подходят как для активного отдыха, так и для офисной работы или встреч с друзьями. 
Будьте стильными и комфортными в этих джинсах для мужчин Lee Men West Jeans синего цвета!</t>
  </si>
  <si>
    <t>29/34</t>
  </si>
  <si>
    <t>WEST FREE SOUL</t>
  </si>
  <si>
    <t>112376316</t>
  </si>
  <si>
    <t>Плотность ткани 12OZ</t>
  </si>
  <si>
    <t>RIDER BARREL BLUE ROYALTY</t>
  </si>
  <si>
    <t>112376687</t>
  </si>
  <si>
    <t>LONDON FRESH FLOCK</t>
  </si>
  <si>
    <t>112376723</t>
  </si>
  <si>
    <t>STELLA BLUE ARROW</t>
  </si>
  <si>
    <t>112376785</t>
  </si>
  <si>
    <t>Плотность ткани 8OZ</t>
  </si>
  <si>
    <t>75% хлопок, 17% полиэстер, 5% эластомультиэстер, 3% эластан</t>
  </si>
  <si>
    <t>WEST XION</t>
  </si>
  <si>
    <t>112370655</t>
  </si>
  <si>
    <t>DAREN ZIP FLY</t>
  </si>
  <si>
    <t>112118352</t>
  </si>
  <si>
    <t>Мужские джинсы Lee серого цвета с потертостями. Выполнены из денима с добавлением эластана для комфорта движения. Классические джинсы от Lee слегка зауженного кроя. Средняя посадка. Легендарная кожаная нашивка на задней стороне пояса. Застежка на молнии. Карманы спереди, два кармана с фирменной строчкой Lee сзади.</t>
  </si>
  <si>
    <t>BROOKLYN STRAIGHT HORIZON BLUE</t>
  </si>
  <si>
    <t>112363849</t>
  </si>
  <si>
    <t>Классические джинсы Lee Brooklyn Straight прямого кроя для мужчин представляют собой идеальное сочетание традиционного стиля и современного комфорта, за что их ценят современные мужчины. Изготовленные из качественного стрейчевого денима, эти джинсы обеспечивают оптимальную свободу движений, сохраняя форму и обеспечивая долгую носку без потери внешнего вида.
Благодаря универсальному дизайну, джинсы легко комбинируются с любым стилем одежды, будь то повседневная футболка или рубашка для более формальных мероприятий. Пять функциональных карманов предоставляют достаточно места для хранения самых необходимых мелочей, таких как ключи или кошелек, что делает эту модель особенно практичной для носки каждый день.
Надежная застежка на молнии обеспечивает удобство, а качественная фурнитура подтверждает долговечность изделия. Эти джинсы от знаменитого американского бренда Lee станут неотъемлемой частью вашего гардероба, демонстрируя ваш безупречный вкус и внимание к деталям. Независимо от того, отправляетесь ли вы на работу, прогулку или встречу с друзьями, Lee Brooklyn Straight помогут создать завершенный и стильный образ.</t>
  </si>
  <si>
    <t>RIDER MOODY BLUE USED</t>
  </si>
  <si>
    <t>112338471</t>
  </si>
  <si>
    <t>Мужские зауженные джинсы Lee Rider, выполненные в классическом стиле. Они созданы из качественного хлопкового материала и имеют прямой зауженный крой, который обеспечивает максимальный комфорт во время носки.
Джинсы имеют светлый оттенок, что делает их идеальным выбором для повседневного использования в течение всего года. Они декорированы кожаной нашивкой с логотипом бренда на заднем кармане. Контрастные швы и латунные пуговицы стильно завершают образ. Эти мужские джинсы идеально подойдут для создания casual-образа в сочетании с кроссовками и свитером или рубашкой. Их также можно сочетать с обувью на шнурках и жилеткой, чтобы создать стильный образ для вечеринки или похода в клуб.
Использование высококачественных материалов и профессиональная отделка обеспечивают долговечность и сохранение первоначального вида джинс даже после многократных стирок. Данная модель Lee Men Rider Jeans Worker Light - это уникальное сочетание стиля, комфорта и практичности, которое привлечет внимание.</t>
  </si>
  <si>
    <t>38/32</t>
  </si>
  <si>
    <t>RIDER CARRIER BLUE</t>
  </si>
  <si>
    <t>112349493</t>
  </si>
  <si>
    <t>Джинсы Lee Men Rider Jeans - это стильные и комфортные джинсы для мужчин. Они выполнены из высококачественного материала, состоящего из хлопка и эластана, что обеспечивает прекрасную посадку и комфорт при носке. Цвет джинсов придает им элегантный и универсальный вид, который легко сочетается с различными верхней одеждой и обувью. Модель имеет классический прямой крой, подчеркивающий мужественность. Эти джинсы идеально подходят для повседневного использования, будь то на работе, учебе или в свободное время. Они прекрасно дополняют различные образы и стили, делая их незаменимой частью гардероба современного мужчины. Независимо от того, какой сезон на улице, джинсы Lee Men Rider Jeans подходят для любой погоды. Они позволяют коже дышать и при этом обеспечивают достаточную теплоизоляцию в холодное время года. Если вы ищете стильные и надежные джинсы, которые гарантируют комфорт, качество и стиль, то эта модель  - идеальный выбор для вашего гардероба. Они подчеркнут вашу индивидуальность и придадут образу особую привлекательность.</t>
  </si>
  <si>
    <t>SCARLETT HIGH PALETTE CLEANSER</t>
  </si>
  <si>
    <t>112351119</t>
  </si>
  <si>
    <t>Женские синие джинсы Lee Scarlett. Выполнены из мягкого денима с добавлением эластана для комфорта движения. Зауженный крой, средняя посадка. Застежка на молнии. Легендарная кожаная нашивка на задней стороне пояса. Карманы спереди, два кармана с фирменной строчкой Lee сзади.</t>
  </si>
  <si>
    <t>ELLY DIMENSIONAL BLUES</t>
  </si>
  <si>
    <t>112351122</t>
  </si>
  <si>
    <t>Женские джинсы зауженного кроя в лучшем виде. Элли — современные, абсолютно универсальные, зауженные, но не узкие брюки, имеют стандартную талию. Сделанные из переработанного хлопка для снижения ударного воздействия, этот деним по-прежнему обладает высокой эластичностью для свободы движений и комфорта — именно то, что вы ожидаете от облегающего кроя. Финиш красивый цвет с сильными бликами, которые контрастируют на бедрах. Складки придают изделию красивый поношенный и классический вид. Контрастная строчка и старинные латунные пуговицы создают классический винтажный образ. Легендарная кожаная нашивка на задней стороне пояса. Застежка на молнии. Карманы спереди, два кармана с фирменной строчкой Lee сзади.
- Slim Fit - Стандартный пояс - Переработанная ткань.</t>
  </si>
  <si>
    <t>32/33</t>
  </si>
  <si>
    <t>BREESE BOOT IN DRAWN</t>
  </si>
  <si>
    <t>112351158</t>
  </si>
  <si>
    <t>Женские джинсы клеш Lee Women Breese Boot — гармоничное сочетание классики и современного стиля, идеально подходящее для женщин, которые ценят моду и комфорт. Эти джинсы отличаются облегающим кроем, который плавно переходит в расклешенные штанины, создавая модный и стильный силуэт, который подчеркнет достоинства вашей фигуры. Ширинка на молнии обеспечивает удобство использования и надежную фиксацию. Такой фасон делает джинсы легкими в носке и универсальными для разнообразных образов. На задних карманах джинсов Lee Women Breese Boot находятся фирменные строчки, которые являются характерной чертой бренда и добавляют изделию уникальности и узнаваемости. Маленькие, но значимые детали, такие как кожаная нашивка на поясе, подчеркивают высокое качество и традиции бренда Lee. Эти джинсы идеально подойдут для создания разнообразных луков, будь то повседневный образ с футболкой и кедами или более нарядный с блузкой и туфлями на каблуке. Прекрасно сидящие на фигуре и комфортные в носке, джинсы Lee Women Breese Boot станут вашим фаворитом для любого случая — от прогулок до деловых встреч.</t>
  </si>
  <si>
    <t>LUKE</t>
  </si>
  <si>
    <t>112144464</t>
  </si>
  <si>
    <t>Джинсы для мужчин Lee Men Luke Jeans  созданы для тех, кто ценит комфорт и стиль. Они выполнены из высококачественного материала - 98% хлопок и 2% эластан, что обеспечивает отличную прочность и эластичность изделия.
Синий цвет модели придает ей элегантный и сдержанный вид. Дизайн джинсов выполнен в классическом стиле, с пятью карманами, а также предусмотрены шлевки для ремня, что делает их практичными и удобными для повседневного использования.
Плотная посадка и хорошая посадка на фигуре делают эти джинсы идеальным выбором для любого мужчины. Они имеют оптимальную длину и облегают ноги, создавая стильный и современный образ.
Джинсы Lee Men Luke Jeans подойдут как для офисной обстановки, так и для повседневных прогулок. Они легко сочетаются с любыми другими элементами гардероба, будь то рубашка, футболка или свитер.
Если вы ищете джинсы, которые сочетают в себе комфорт, стиль и качество, то Lee Men Luke Jeans станет отличным выбором для вас. В них вы будете выглядеть на высоте и чувствовать себя уверенно в любой ситуации.</t>
  </si>
  <si>
    <t>30/36</t>
  </si>
  <si>
    <t>CAROL</t>
  </si>
  <si>
    <t>112318862</t>
  </si>
  <si>
    <t>Женские джинсы прямого кроя моментально преобразят любой гардероб. Подчеркивающий фигуру высокий пояс, прямой крой брючин от бедра до щиколотки, укороченная длина. Сочетайте их с заправленным свитером или футболкой, чтобы выглядеть стильно круглый год. Джинсовая ткань стандартной плотности с эластаном для комфорта, который вы ожидаете от джинсов с высокой талией. Детали в виде черной строчки и черных пуговиц полностью сливаются с тоном джинс. Легендарная кожаная нашивка на задней стороне пояса. Застежка на молнии. Карманы спереди, два кармана с фирменной строчкой Lee сзади.
Высокий пояс - Прямые штанины от бедра до щиколотки - Укороченная длина.</t>
  </si>
  <si>
    <t>96% хлопок, 3% эластомультиэстер, 1% эластан</t>
  </si>
  <si>
    <t>112118984</t>
  </si>
  <si>
    <t>Luke - это наша по-настоящему современная модель джинсов, сочетающих в себе облегающий силуэт и зауженный низ. Превосходные модные джинсы Luke со средней посадкой и застежкой-молнией. Обтягивают бедра и сужаются к низуСредняя посадка - обтягивающие в бедрах до колен - зауженный низ - застежка-молнияПревосходные джинсы со средней посадкой с высоким содержанием эластана, что обеспечивает свободу движений и комфорт при носке Темный деним с эффектом застиранности в виде потертостей и белесых складок с эффектом "кошачьи усы", который придает образу винтажной оригинальности и брутальностиКонтрастная нить, медные пуговицы и заклепки придают классический вид Плотность ткани 12.5OZ</t>
  </si>
  <si>
    <t>93% хлопок; 5% полиэстер, 2% эластан</t>
  </si>
  <si>
    <t>33/32</t>
  </si>
  <si>
    <t>LUKE ASPHALT ROCKER</t>
  </si>
  <si>
    <t>112318955</t>
  </si>
  <si>
    <t>Джинсы Lee Men Luke Jeans  - это модель джинсов, специально разработанная для мужчин. Они изготовлены из качественного материала, состоящего из 99% хлопка и 1% эластана. Это обеспечивает комфортную посадку и подвижность во время носки.
Джинсы имеют стильный темно-серый цвет, который легко сочетается с разнообразными верхами и обувью. Их дизайн выполнен в классическом пятикарманном стиле с застежкой на пуговицу и молнию. Прямой крой джинсов подчеркивает мужскую фигуру и создает элегантный образ.
Независимо от времени года или повода, эти джинсы идеально подойдут для повседневной носки, встреч с друзьями или деловых мероприятий. Они прекрасно сочетаются как с кроссовками и футболкой для более спортивного образа, так и с классическими ботинками и рубашкой для более стильного варианта.
Джинсы Lee Men Luke Jeans отличаются не только высоким качеством и удобством, но и долговечностью. Они являются надежной инвестицией в ваш гардероб и будут радовать вас своим видом и комфортом на протяжении многих лет. Плотность ткани 13OZ</t>
  </si>
  <si>
    <t>32/36</t>
  </si>
  <si>
    <t>MARION STRAIGHT RAIN FALLS</t>
  </si>
  <si>
    <t>112354413</t>
  </si>
  <si>
    <t>Женские джинсы Lee Women Marion Straight Jeans – это идеальное сочетание классического стиля и современных тенденций. Изготовленные из высококачественного денима, эти джинсы обеспечивают не только долговечность, но и комфорт на каждый день. Прямой крой модели от бедра и средняя посадка создают универсальный силуэт, который подходит для любой фигуры, обеспечивая свободу движений и удобство в носке.
Легендарная кожаная нашивка на задней стороне пояса подчёркивает аутентичность бренда Lee и его стремление к высокому качеству. Функциональные передние карманы удобно разместят все необходимое, а два задних кармана с фирменной строчкой станут стильной деталью вашего образа.
Джинсы Lee Marion Straight универсальны в своём применении: их можно носить как в повседневной обстановке, так и для создания более изысканных образов, дополнив соответствующими аксессуарами. Прочные молнии и заклепки служат гарантией износостойкости, а разнообразие оттенков позволяет выбрать наиболее подходящий вариант для вашего гардероба. Эти джинсы станут незаменимой частью вашего стиля, подчеркнув вкус и предпочтения в мире моды. Плотность ткани 13.5OZ</t>
  </si>
  <si>
    <t>61% хлопок, 34% вискоза, 5% эластан</t>
  </si>
  <si>
    <t>MARION STRAIGHT HYPER MID</t>
  </si>
  <si>
    <t>112363545</t>
  </si>
  <si>
    <t>Женские джинсы Lee Women Marion Straight Jeans – это идеальное сочетание классического стиля и современных тенденций. Изготовленные из высококачественного денима, эти джинсы обеспечивают не только долговечность, но и комфорт на каждый день. Прямой крой модели от бедра и средняя посадка создают универсальный силуэт, который подходит для любой фигуры, обеспечивая свободу движений и удобство в носке.
Легендарная кожаная нашивка на задней стороне пояса подчёркивает аутентичность бренда Lee и его стремление к высокому качеству. Функциональные передние карманы удобно разместят все необходимое, а два задних кармана с фирменной строчкой станут стильной деталью вашего образа.
Джинсы Lee Marion Straight универсальны в своём применении: их можно носить как в повседневной обстановке, так и для создания более изысканных образов, дополнив соответствующими аксессуарами. Прочные молнии и заклепки служат гарантией износостойкости, а разнообразие оттенков позволяет выбрать наиболее подходящий вариант для вашего гардероба. Эти джинсы станут незаменимой частью вашего стиля, подчеркнув вкус и предпочтения в мире моды.</t>
  </si>
  <si>
    <t>DAVID RUSTY RIVET</t>
  </si>
  <si>
    <t>112380203</t>
  </si>
  <si>
    <t>STELLA A LINE</t>
  </si>
  <si>
    <t>112338443</t>
  </si>
  <si>
    <t>Женские джинсы-клеш Lee Stella A Line — это стильное возвращение к эстетике 70-х, когда мода была символом свободы и индивидуальности. Данная модель, выполненная из легкой джинсовой ткани высочайшего качества, искусно сочетает в себе ретро-стиль и современные технологии комфорта. Высокая талия джинсов идеально подходит для заправки футболок и блуз, позволяя создавать утонченные и элегантные образы. Эти джинсы представляют собой самую широкую расклешенную модель из коллекции, с потрясающими штанинами палаццо, которые создают великолепный и культовый расклешенный силуэт. Такой дизайн не только подчеркивает стройность ног, но и придает образу нотку богемного шика, который является актуальным и сегодня. Яркий и насыщенный оттенок ткани придает джинсам привлекательную и уникальную эстетику, идеально сочетающуюся с винтажным стилем. Контрастные по цвету нити, а также гармоничный набор пуговиц и заклепок завершают образ, добавляя ему законченности и завершенности. Эти джинсы-клеш Lee Stella A Line прекрасно сочетаются с любыми элементами гардероба — от простых футболок и топов до стильных блуз и свитеров. Они помогут создать множество разнообразных образов, подходящих для различных ситуаций — от повседневных прогулок до вечерних выходов.</t>
  </si>
  <si>
    <t>68% хлопок, 32% лиоцелл</t>
  </si>
  <si>
    <t>CAROL INDIGO GOSSIP</t>
  </si>
  <si>
    <t>112363441</t>
  </si>
  <si>
    <t>Женские джинсы прямого кроя Lee Carol моментально преобразят любой гардероб. Эти джинсы подчеркивают фигуру благодаря высокому поясу, а прямой крой брючин от бедра до щиколотки и укороченная длина создают стильный и современный образ. Будь то заправленный свитер или футболка, такие джинсы станут вашим верным спутником круглый год, обеспечивая комфорт и стиль в любой ситуации. Изготовленные из джинсовой ткани стандартной плотности с добавлением эластана, эти джинсы не только выглядят аутентично, но и обеспечивают непревзойденный комфорт в течение всего дня. Легендарная кожаная нашивка на задней стороне пояса подчеркивает фирменный стиль Lee, а застежка на молнии и карманы спереди и сзади добавляют практичности и завершенности образу. Продуманная конструкция с фирменной строчкой на задних карманах придаёт джинсам уникальный характер. Высокий пояс, прямые штанины от бедра до щиколотки и укороченная длина делают эту модель идеальным выбором для создания разнообразных и стильных луков.</t>
  </si>
  <si>
    <t>RIDER CLASSIC DARK INDIGO</t>
  </si>
  <si>
    <t>112355271</t>
  </si>
  <si>
    <t>Джинсы Lee Women Rider Jeans — это воплощение стиля и комфорта для женщин, вдохновленное культовым дизайном мужских джинсов Rider 1941 года. Облегающий крой с высокой посадкой и прямыми штанинами подчеркивает фигуру, а слегка открытый пояс привносит нотку джинсов-бойфрендов, сохраняя при этом женственность образа. Особые детали, такие как прямой внешний шов и большие задние карманы, придают этой модели уникальность и индивидуальность.
Эти джинсы выполнены из экологически чистого высококачественного и эластичного материала, что обеспечивает максимальный комфорт и свободу движений в течение всего дня. Отделка классического денима добавляет глубину и гармонию в образ. Строчка, заклепки из металла и стильная пуговица служат изысканным завершением дизайна.
Эти джинсы с ширинкой на молнии и небольшой шириной по низу станут незаменимым элементом вашего гардероба. Материалы и экологичная отделка с высоким показателем Green EIM Score свидетельствуют о заботе бренда о природе и окружающей среде. Джинсы Lee Women Rider Jeans — это идеальный выбор для современной женщины, ценящей стиль, качество и экологическую ответственность.</t>
  </si>
  <si>
    <t>112346311</t>
  </si>
  <si>
    <t>Женские джинсы прямого кроя моментально преобразят любой гардероб. Подчеркивающий фигуру высокий пояс, прямой крой брючин от бедра до щиколотки, укороченная длина. Сочетайте их с заправленным свитером или футболкой, чтобы выглядеть стильно круглый год. Джинсовая ткань стандартной плотности с эластаном для комфорта, который вы ожидаете от джинсов с высокой талией. Детали в виде черной строчки и черных пуговиц полностью сливаются с тоном джинс. Легендарная кожаная нашивка на задней стороне пояса. Застежка на молнии. Карманы спереди, два кармана с фирменной строчкой Lee сзади.
Высокий пояс - Прямые штанины от бедра до щиколотки - Укороченная длина. Плотность ткани 14OZ</t>
  </si>
  <si>
    <t>CAROL CLASSIC DENIM</t>
  </si>
  <si>
    <t>112354457</t>
  </si>
  <si>
    <t>Женские джинсы прямого кроя Lee Carol моментально преобразят любой гардероб. Эти джинсы подчеркивают фигуру благодаря высокому поясу, а прямой крой брючин от бедра до щиколотки и укороченная длина создают стильный и современный образ. Будь то заправленный свитер или футболка, такие джинсы станут вашим верным спутником круглый год, обеспечивая комфорт и стиль в любой ситуации. Изготовленные из джинсовой ткани стандартной плотности с добавлением эластана, эти джинсы не только выглядят аутентично, но и обеспечивают непревзойденный комфорт в течение всего дня. Легендарная кожаная нашивка на задней стороне пояса подчеркивает фирменный стиль Lee, а застежка на молнии и карманы спереди и сзади добавляют практичности и завершенности образу. Продуманная конструкция с фирменной строчкой на задних карманах придаёт джинсам уникальный характер. Высокий пояс, прямые штанины от бедра до щиколотки и укороченная длина делают эту модель идеальным выбором для создания разнообразных и стильных луков. Плотность ткани 14OZ</t>
  </si>
  <si>
    <t>MARION STRAIGHT RINSE</t>
  </si>
  <si>
    <t>112105808</t>
  </si>
  <si>
    <t>Женские джинсы Lee Marion Straight. Прямой крой от бедра, средняя посадка. Легендарная кожаная нашивка на задней стороне пояса. Карманы спереди, два кармана с фирменной строчкой Lee сзади. Плотность ткани 11.5OZ</t>
  </si>
  <si>
    <t>79% хлопок, 19% полиэстер, 2% эластан</t>
  </si>
  <si>
    <t>32/31</t>
  </si>
  <si>
    <t>33/31</t>
  </si>
  <si>
    <t>MARION STRAIGHT</t>
  </si>
  <si>
    <t>112105814</t>
  </si>
  <si>
    <t>Наши прямые джинсы Marion сохраняют классический крой и оптически удлиняют ногу, как если бы вы этого хотели от пары джинсов. В то же время это дает немного больше места коленям и лодыжкам. Благодаря своей обычной талии он предлагает элегантный и аутентичный комфорт. Изысканный вид этих джинсов состоит из прозрачного и чистого черного чрезвычайно эластичного денима с соответствующими черными деталями на швах и пуговицах, а также нашивкой. Если вы ищете пару джинсов, которые можно сочетать как с элегантными, так и с супер-повседневными нарядами, вы можете включить их в свой список желаний.
65% хлопок 17% полиэстер 16% вискоза 2% эластан Плотность ткани 10.5OZ</t>
  </si>
  <si>
    <t>82% хлопок, 16% полиэстер, 2% эластан</t>
  </si>
  <si>
    <t>112118173</t>
  </si>
  <si>
    <t>Мужские джинсы Lee Daren Zip Fly — это идеальная комбинация классики и современности, которая подойдёт для любого повседневного образа. Изготовленные из высококачественного денима, они обеспечивают долговечность и комфорт на протяжении всего дня. Классический крой с застежкой на молнию облегчает процесс надевания и снятия, добавляя удобство в повседневной носке.
Эти джинсы слим отличаются отличной посадкой по фигуре, обеспечивая свободу движений и не стесняя в активности. Они визуально подчеркивают мужественность и стройность силуэта, помогая создать стильный и модный образ, будь то поход на работу или встреча с друзьями. Высокое качество материалов гарантирует устойчивость к износу, что позволяет наслаждаться любимыми джинсами длительное время без потери их изначального вида.
Lee Men Daren Zip Fly Jeans — отличный выбор для мужчин, которые ценят комфорт и стиль. Они легко комбинируются с различными элементами гардероба, от футболок до рубашек, создавая универсальные и продуманные образы для любых ситуаций. Плотность ткани 12OZ</t>
  </si>
  <si>
    <t>112118346</t>
  </si>
  <si>
    <t>Мужские джинсы Lee DAREN ZIP FLY Jeans — это бестселлер, который давно завоевал признание благодаря своему классическому и универсальному дизайну. Эти прямые джинсы с обычной посадкой и застежкой-молнией станут идеальным выбором для повседневного гардероба. Средняя талия, нормальная посадка на бедрах и коленях, а также стандартный вырез брючин создают удобный и современный силуэт, который остается актуальным в любое время.
Джинсы DAREN ZIP FLY изготовлены из настоящего денима, немного утяжеленного и эластичного, что обеспечивает свободу движений и комфорт на каждый день. Эта модель идеально сочетает традиционный дизайн и современные технологии, предлагая лучшее из обоих миров.
Простая и аккуратная отделка придает джинсам элегантный вид, который легко комбинируется с различными элементами гардероба. Кроме того, джинсы изготовлены с использованием экологически чистого процесса окрашивания Crystal Clear, который исключает использование химикатов и соли и снижает расход воды.
Lee Men DAREN ZIP FLY Jeans — это эталон современного комфорта и классического стиля, которые прекрасно дополнят любой мужской гардероб. Плотность ткани 12.75OZ</t>
  </si>
  <si>
    <t>RIDER</t>
  </si>
  <si>
    <t>112140635</t>
  </si>
  <si>
    <t>Мужские черные джинсы Lee прямого кроя. Выполнены из денима с добавлением эластана для комфорта движения. Cсредняя посадка. Застежка на молнии. Легендарная кожаная нашивка на задней стороне пояса. Карманы спереди, два кармана с фирменной строчкой Lee сзади. Плотность ткани 12OZ</t>
  </si>
  <si>
    <t>CAROL USED HELLEN</t>
  </si>
  <si>
    <t>112106793</t>
  </si>
  <si>
    <t>Джинсы Lee Carol прямого кроя – отличный способ мгновенно освежить гардероб. Привлекательная завышенная посадка и узкая талия сочетаются с прямыми слегка укороченными штанинами во всю длину. Брюки идеально сочетаются со свитером или футболкой, обеспечивая стильный вид круглый год.</t>
  </si>
  <si>
    <t>25/35</t>
  </si>
  <si>
    <t>26/35</t>
  </si>
  <si>
    <t>WEST ROCK</t>
  </si>
  <si>
    <t>112322201</t>
  </si>
  <si>
    <t>Джинсы Lee Men West Jeans Rock - это стильная и комфортная модель для мужчин в сером цвете. Они выполнены из высококачественного хлопкового материала с добавлением эластана, что обеспечивает идеальную посадку по фигуре и свободу движений. Данная модель имеет слегка зауженный к низу крой, что делает ее современной и модной. Джинсы оснащены карманами, поэтому они практичны и удобны в использовании. Эта модель станет отличным выбором для создания нескольких образов в стиле casual или streetwear. Плотность ткани 11.5OZ</t>
  </si>
  <si>
    <t>MARION STRAIGHT A DARK TURN</t>
  </si>
  <si>
    <t>112351189</t>
  </si>
  <si>
    <t>Женские джинсы прямого кроя от бедра – это идеальное сочетание стиля и комфорта. Модель "Марион" отличается слегка приподнятой формой пояса, который не только льстит фигуре, но и обеспечивает дополнительное удобство при носке. Изготовленные из качественного материала, эти джинсы приятно ощущаются на коже и обладают высокой износостойкостью. Благодаря дополнительным эластичным свойствам, они дарят повышенный уровень комфорта в течение всего дня. Джинсы слегка заужены книзу, что придает им современный и утонченный вид. Эффект легкой размытости на бедрах и складок создает непринужденный, но стильный образ, который идеально подходит для повседневных выходов. Шероховатая металлическая пуговица и заклепки, выполненные в сочетании с черной строчкой, добавляют изделию законченности и характера. Задняя сторона пояса украшена легендарной кожаной нашивкой бренда Lee, что является знаком качества и стиля. Джинсы оснащены застежкой на молнии и карманами спереди, а также двумя карманами с фирменной строчкой Lee сзади. Эти джинсы – незаменимая вещь в гардеробе, сочетание классического дизайна и современных деталей делает их универсальным решением для любого случая.</t>
  </si>
  <si>
    <t>STELLA A LINE TROOP LEADER</t>
  </si>
  <si>
    <t>112351236</t>
  </si>
  <si>
    <t>MALONE</t>
  </si>
  <si>
    <t>L736QDTO</t>
  </si>
  <si>
    <t>Непревзойденные джинсы скинни для мужчин - прекрасная, стильная и удобная модель Malone. Джинсы суперскинни со стандартной посадкой и застежкой-молнией плотно облегают ноги по всей длине от бедер. Сшиты из высокоэластичного денима, который обеспечивает свободу движений. Стандартная посадка - облегающие - узкие снизу - застежка-молния. Сшиты из классического денима и имеют именно ту посадку, которую ожидаешь от модели скинни. Кроме того, окрашивание выполнено по нашей технологии Crystal Clear с меньшим расходом воды и химикатов и без использования соли.  Темный практичный синий цвет с легкими светлыми переходами на бедрах и проработанными белесыми складками с эффектом "кошачьи усы", подчеркивающими глубину цвета. Культовый вид поддерживают медные пуговицы и классическая контрастная нить</t>
  </si>
  <si>
    <t>HOPE BRIGHT ONE</t>
  </si>
  <si>
    <t>112376715</t>
  </si>
  <si>
    <t>CAROL LIGHT RAINFALL</t>
  </si>
  <si>
    <t>112363517</t>
  </si>
  <si>
    <t>31/31</t>
  </si>
  <si>
    <t>ELLY</t>
  </si>
  <si>
    <t>112106045</t>
  </si>
  <si>
    <t>Джинсы Lee Women Elly Jeans - идеальный выбор для стильного и комфортного образа. Изготовлены из высококачественных материалов: 85,5% хлопок, 13% полиэстер и 1,5% эластан, которые обеспечивают отличную комбинацию прочности, удобства и эластичности.
Синий цвет этих джинсов придает им элегантный и модный вид, позволяя легко сочетать с любыми другими элементами гардероба.
Джинсы Lee Women Elly Jeans имеют классическую посадку на талии и прямой крой, что делает их универсальными и подходящими для любой фигуры. Благодаря использованию эластана в составе джинсы обеспечивают идеальную посадку и позволяют свободно двигаться в них.
Эта модель джинсов является прекрасным вариантом для повседневного использования, походов в офис или для вечерних прогулок. Будьте стильной и комфортной в компании джинсов Lee Women Elly Jeans. Плотность ткани 12OZ</t>
  </si>
  <si>
    <t>85,5% хлопок, 13% полиэстер 1,5% эластан</t>
  </si>
  <si>
    <t>SCARLETT HIGH ZIP</t>
  </si>
  <si>
    <t>L31BTVZB</t>
  </si>
  <si>
    <t>Женские джинсы Lee. Выполнены из мягкого денима с добавлением эластана для комфорта движения. Облегающий крой, средняя посадка. Застежка на молнии. Легендарная кожаная нашивка на задней стороне пояса. Карманы спереди, два кармана с фирменной строчкой Lee сзади.</t>
  </si>
  <si>
    <t>Breese DARK FAVOURITE</t>
  </si>
  <si>
    <t>L32YRONR</t>
  </si>
  <si>
    <t>Деним в стиле ретро с нашими ультрамодными расклешенными джинсами. В современной версии винтажной классики модель Breese отличается высокой талией и узкой посадкой от бедер до колен, а затем широко расклешенными штанинами. Небольшие и высокие карманы сзади. Застежка на молнии.
Эти джинсы изготовлены из эластичного и удобного денима стандартного веса, который движется вместе с вами. Нити в тон контрастируют с пуговицами из переработанной латуни, а вытканный из черного и золотого логотип Lee на кармане и этикетка сзади придают образу изюминку.</t>
  </si>
  <si>
    <t>90.5% хлопок, 8% полиэстер, 1.5% эластан</t>
  </si>
  <si>
    <t>SCARLETT</t>
  </si>
  <si>
    <t>112111825</t>
  </si>
  <si>
    <t>34/33</t>
  </si>
  <si>
    <t>112346309</t>
  </si>
  <si>
    <t>Женские джинсы слим Lee Elly — это воплощение современного стиля и универсальности. Эти джинсы зауженного кроя созданы для тех, кто ценит комфорт и элегантность в одном изделии. Модель имеет стандартную линию талии, обеспечивая идеальную посадку, которая подчеркивает силуэт.
Изготовленные из денима с добавлением эластана, джинсы имеют высокую эластичность, что обеспечивает свободу движений и комфорт, столь необходимые в повседневной жизни.
Блики на бедрах добавляют изысканный штрих к общему стилю, а складки и потертости  подчеркивают винтажный стиль.
Классическая контрастная строчка и старинные латунные пуговицы добавляют образу нотки ретро, создавая классический винтажный вид, который никогда не выйдет из моды. Фирменная нашивка на задней стороне пояса — это знак качества и оригинальности бренда Lee. Практичные передние карманы и фирменная строчка на задних карманах завершает образ, обеспечивая функциональность и внимание к деталям.
Эти джинсы Lee Elly идеально дополнят ваш гардероб, сочетая комфорт и стиль в одном безупречно продуманном изделии.</t>
  </si>
  <si>
    <t>79% хлопок, 15% лиоцелл, 4% эластомультиэстер, 2% эластан</t>
  </si>
  <si>
    <t>CAROL NEVER BLUE</t>
  </si>
  <si>
    <t>112351160</t>
  </si>
  <si>
    <t>Женские джинсы прямого кроя от бренда Lee моментально преобразят любой гардероб. Эти джинсы подчеркивают фигуру благодаря высокому поясу, а прямой крой брючин от бедра до щиколотки и укороченная длина создают стильный и современный образ. Будь то заправленный свитер или футболка, такие джинсы станут вашим верным спутником круглый год, обеспечивая комфорт и стиль в любой ситуации. Изготовленные из джинсовой ткани стандартной плотности с добавлением эластана, эти джинсы не только выглядят аутентично, но и обеспечивают непревзойденный комфорт в течение всего дня. Легендарная кожаная нашивка на задней стороне пояса подчеркивает фирменный стиль Lee, а застежка на молнии и карманы спереди и сзади добавляют практичности и завершенности образу. Продуманная конструкция с фирменной строчкой на задних карманах придаёт джинсам уникальный характер. Высокий пояс, прямые штанины от бедра до щиколотки и укороченная длина делают эту модель идеальным выбором для создания разнообразных и стильных луков.</t>
  </si>
  <si>
    <t>27/35</t>
  </si>
  <si>
    <t>28/35</t>
  </si>
  <si>
    <t>29/35</t>
  </si>
  <si>
    <t>CAROL LIGHT RETREAT</t>
  </si>
  <si>
    <t>112376631</t>
  </si>
  <si>
    <t>59% хлопок, 39% лиоцелл, 2% эластан</t>
  </si>
  <si>
    <t>ELLY SUDDEN RAIN</t>
  </si>
  <si>
    <t>112376636</t>
  </si>
  <si>
    <t>RIDER BARREL STAY GROUNDED</t>
  </si>
  <si>
    <t>112376688</t>
  </si>
  <si>
    <t>Плотность ткани 14OZ</t>
  </si>
  <si>
    <t>MARION RODEO RIDE</t>
  </si>
  <si>
    <t>112378722</t>
  </si>
  <si>
    <t>88% хлопок, 7% эластомультиэстер, 5% эластан</t>
  </si>
  <si>
    <t>DAY CAP WASHED BLACK</t>
  </si>
  <si>
    <t>112377727</t>
  </si>
  <si>
    <t>Мужская бейсболка Lee Day Cap — это идеальное дополнение к непринужденному образу и надежная защита от солнечных лучей в любое время года. Выполненная в классическом шестипанельном бейсбольном стиле, эта кепка оснащена вентиляционными отверстиями, обеспечивающими отличную воздухопроницаемость, и регулируемым ремешком для комфортной посадки. Жесткий козырек гарантирует надежную защиту глаз и добавляет стильности модели. Изготовленная из 100% хлопкового твила, кепка отличается прочностью и долговечностью, а выцветшая отделка придает ей брутальный и поношенный вид, который добавит индивидуальности вашему образу. На передней части расположена смелая вышивка со слоганом, создающая позитивное настроение на каждый день. Козырек украшен фирменной тканой этикеткой Lee, подчеркивающей оригинальность изделия. Этот аксессуар станет незаменимой частью вашего гардероба, дополняя повседневные наряды и подчеркивая ваш стиль.</t>
  </si>
  <si>
    <t>WOOL COAT SCARLET</t>
  </si>
  <si>
    <t>L55HBJ10</t>
  </si>
  <si>
    <t>Пальто</t>
  </si>
  <si>
    <t>Теплое, хорошо структурированное пальто, изготовленное из смесовой шерсти имеет классический, удобный крой, который подарит вам тепло и элегантность. Пальто сохраняет форму и служит долго. Оно изготовлено из переработанных тканей, что помогает снизить воздействие на окружающую среду при производстве.
Клетчатый узор представляет собой сочетание синего, малинового и фиолетового цветов, создавая эффектный дизайн, неподвластный времени.
Контрастный воротник, манжеты на пуговицах, косые набедренные карманы и шов на кокетке с двумя нагрудными карманами с клапанами завершают силуэт.
Классический крой - Смесовая шерсть - Клетчатый узор</t>
  </si>
  <si>
    <t>красный/синий</t>
  </si>
  <si>
    <t>87% полиэстер, 13% шерсть</t>
  </si>
  <si>
    <t>RELAXED SHORT PUFFER JACKET OLIVE NIGHT</t>
  </si>
  <si>
    <t>112355098</t>
  </si>
  <si>
    <t>Женский пуховик Lee Relaxed Short Puffer Jacket — это стильное и функциональное решение для тех, кто ценит комфорт и современный дизайн в холодное время года. Эта куртка сочетает в себе модный укороченный фасон с практичными элементами, обеспечивающими надежную защиту от холода и ветра. 
Основное внимание в дизайне уделено деталям: фронтальная застежка на молнии дополнена ветрозащитной планкой на кнопках, что гарантирует дополнительную защиту от пронизывающего ветра и сохранение тепла. Высокий воротник создает дополнительный барьер от холода, защищая шею и создавая уютное чувство комфорта.
Пуховик имеет стеганый дизайн, который не только придает ему стильный вид, но и равномерно распределяет утеплитель, обеспечивая равномерное сохранение тепла. Лаконичный вышитый логотип Lee в тон куртки расположен на груди слева, подчеркивает принадлежность к знаменитому бренду, ассоциирующемуся с качеством и современным стилем.
Практичность куртки дополняется боковыми карманами для рук, которые согреют в холодную погоду и позволят удобно хранить мелкие предметы. Универсальность пуховика позволяет легко сочетать его с любыми элементами гардероба — от джинсов до спортивных штанов, подчеркнув ваш уникальный стиль.
Женский пуховик Lee Relaxed Short Puffer Jacket — это идеальный выбор для современных женщин, стремящихся к комфорту и актуальности в любой ситуации. Независимо от того, куда вы направляетесь, эта куртка станет надежным спутником в зимние дни, предоставляя вам тепло без ущерба для стиля.</t>
  </si>
  <si>
    <t>100% полисэтер</t>
  </si>
  <si>
    <t>RELAXED SHORT PUFFER JACKET MOOD INDIGO</t>
  </si>
  <si>
    <t>112355156</t>
  </si>
  <si>
    <t>SHERPA RIDER JKT DREAMY MAUVE</t>
  </si>
  <si>
    <t>112355172</t>
  </si>
  <si>
    <t>Женская куртка Lee Sherpa Rider Jacket представляет собой современную интерпретацию классической куртки Rider. Сочетая в себе легендарный дизайн и обновленные элементы комфорта, эта куртка станет незаменимым элементом вашего гардероба для переходного времени года. Выполненная в стандартном крое, она обеспечивает свободу движений и одновременно подчеркивает фигуру.
Одной из ключевых особенностей куртки является подкладка из очень мягкой шерпы. Теплая и уютная, она гарантирует комфорт в прохладные дни, обеспечивая вам чувство уюта и защищенности. Легкий вес материала делает куртку идеальной для ношения в различных условиях, не утяжеляя образ.
Универсальность куртки подчеркивается наличием двух нагрудных карманов, которые служат не только функциональным, но и стильным элементом. Цвет куртки удачно контрастирует с традиционными латунными пуговицами, добавляя образу изысканности и ретро-шарма.
Хотя куртка обладает низкой эластичностью, это не влияет на ее комфорт. Она остается удобной при носке и легко комбинируется с различными стилистическими решениями. Эта куртка— идеальная альтернатива классическому джинсовому стилю, предлагающая мягкость и ретро-эстетику в каждой детали.</t>
  </si>
  <si>
    <t>LOOP BELT BLACK</t>
  </si>
  <si>
    <t>112372687</t>
  </si>
  <si>
    <t>Ремень женский Lee Women Loop Leather Belt — это воплощение элегантности и стиля, который станет незаменимой деталью вашего гардероба. Этот ремень идеально дополняет любой наряд, придавая ему законченный и утончённый вид. Изготовленный из высококачественной зернистой кожи, он отличается прочностью и долговечностью, что делает его отличным инвестиционным аксессуаром.
Элегантная закруглённая пряжка золотого цвета в сочетании с дополнительной золотой фурнитурой создаёт утончённые акценты, которые добавляют изящества вашему образу, оставаясь при этом ненавязчивыми. Ремень выполнен в классическом цвете, что делает его универсальным и легко комбинируемым с любым стилем одежды — от повседневного до более формального.
Ремень-петля — это отличный выбор для тех, кто хочет подчеркнуть стильный и современный внешний вид, добавив образу нотку элегантности. Этот аксессуар станет вашим любимым среди прочих, добавляя нотки изысканности и шика в каждый день.</t>
  </si>
  <si>
    <t>REGULAR SHIRT ATLANTIC BRIGHT WHITE</t>
  </si>
  <si>
    <t>112349505</t>
  </si>
  <si>
    <t>Мужская рубашка Lee Regular Shirt — воплощение классики и комфорта, идеально подходящее для стильных и уверенных в себе мужчин. Эта рубашка выполнена из высококачественного материала, который обеспечивает непревзойденное удобство и долговечность в носке. Рубашка оснащена традиционным отложным воротником и длинными рукавами, что делает её универсальным выбором для любых ситуаций — от деловых встреч до вечерних прогулок. Застегивается изделие на пуговицы, что придает ему элегантный и одновременно сдержанный вид. Особое внимание заслуживает нагрудный карман с клапаном на пуговице. Этот элемент не только добавляет функциональности, позволяя носить с собой мелкие предметы, но и служит дополнительным акцентом в стиле рубашки. Lee Regular Shirt легко сочетается с различными предметами гардероба — от джинсов до классических брюк, что позволяет создавать разнообразные образы. Независимо от повода, в этой рубашке вы всегда будете выглядеть стильно и презентабельно.</t>
  </si>
  <si>
    <t>LEE BUTTON DOWN SS SAFARI HALOGEN PLAID</t>
  </si>
  <si>
    <t>112376533</t>
  </si>
  <si>
    <t>Эта рубашка Men Short Sleeves Button Down Shirt обычного кроя с короткими рукавами превратилась из стиля Среднего Запада в вещь, которая теперь любима во всем мире. Вы можете носить ее свободно поверх любимой футболки для повседневного образа или заправить в брюки для более изысканного образа. Рубашка пошита из хлопкового поплина — популярного материала, который придает ткани структуру.
Узор в клетку представляет собой сочетание естественных теплых тонов, которые добавят изюминку в ваш наряд. Вы можете носить ее с джинсами, чиносами или шортами. Детали включают изогнутый подол и нагрудный карман с логотипом Lee.</t>
  </si>
  <si>
    <t>SS LOOSE UTILITY SHIRT BRIGHT WHITE</t>
  </si>
  <si>
    <t>112376977</t>
  </si>
  <si>
    <t>Плотность ткани 4.25OZ</t>
  </si>
  <si>
    <t>54% лён, 46% хлопок</t>
  </si>
  <si>
    <t>RESORT SHIRT SEA MIST STRIPE</t>
  </si>
  <si>
    <t>112378262</t>
  </si>
  <si>
    <t>54% лён, 46% вискоза</t>
  </si>
  <si>
    <t>LEE FLOWER HOODIE HALOGEN</t>
  </si>
  <si>
    <t>112377704</t>
  </si>
  <si>
    <t>Толстовка</t>
  </si>
  <si>
    <t>80% хлопок, 20% полиэстер</t>
  </si>
  <si>
    <t>BIG LOGO HOODIE SHY BLUE</t>
  </si>
  <si>
    <t>112377703</t>
  </si>
  <si>
    <t>Женская худи Lee Women Big Logo Hoodie — это стильное сочетание комфорта и актуального дизайна, которое станет незаменимой вещью в любом гардеробе. Эта худи выполнена в свободном крое, обеспечивая удобную посадку и свободу движений, что делает её идеальной для повседневного ношения. Главной особенностью этой модели является большой логотип Lee на груди, который добавляет смелый акцент и подчёркивает вашу приверженность легендарному бренду. Капюшон регулируется с помощью шнурков, обеспечивая дополнительную защиту от прохладной погоды и ветра, а также добавляет спортивную нотку в ваш образ. Эта худи выполнена из качественного и приятного на ощупь материала, который сохраняет тепло, что делает её идеальным выбором для прохладных дней. Её можно легко комбинировать с джинсами, леггинсами или шортами, создавая стильные и расслабленные ансамбли. Независимо от того, куда вы собираетесь, эта худи станет вашей любимой вещью для уюта и стиля.</t>
  </si>
  <si>
    <t>60% хлопок, 40% полиэстер</t>
  </si>
  <si>
    <t>WORKWEAR ESS HOODIE REBEL NAVY</t>
  </si>
  <si>
    <t>112378763</t>
  </si>
  <si>
    <t>RELAXED HOODIE BLUEBERRY</t>
  </si>
  <si>
    <t>LQ67LJA89</t>
  </si>
  <si>
    <t>Худи повседневного кроя создает ощущение уюта. Классические детали худи дополнены карманами с тонкой декоративной строчкой. Начесованный флис делает худи особенно комфортной.
Это приятный на ощупь флис с начесом, изготовленный из хлопка с использованием переработанных тканей.
Темно-синяя отделка создает утонченную эстетику, которая отлично сочетается с джинсами.
К левому карману прикреплена бирка Lee.
Свободный крой. Уютные карманы для согрева рук. Флис с начесом.</t>
  </si>
  <si>
    <t>85% хлопок, 15% полиэстер</t>
  </si>
  <si>
    <t>RIDER JACKET TOUCH OF MIDAS</t>
  </si>
  <si>
    <t>112351136</t>
  </si>
  <si>
    <t>Джинсовка</t>
  </si>
  <si>
    <t>Женская джинсовая куртка Lee Women Rider Jacket  – это стильный и универсальный элемент гардероба, который непременно станет любимым. Выполненная из высококачественного денима, эта куртка сочетает в себе прочность и комфорт, обеспечивая долговечность и удобство при носке. Эксклюзивный оттенок придает изделию элегантный и современный вид, позволяя легко сочетать его как с повседневной, так и с более нарядной одеждой. Классический покрой куртки с изящным приталенным силуэтом подчеркивает фигуру, а фирменная фурнитура и аккуратные строчки добавляют утонченных деталей. Lee Women Rider Jacket  станет идеальным выбором для создания стильных и уверенных образов в любой ситуации.</t>
  </si>
  <si>
    <t>LOGO HOODIE MERCANTILE GREEN</t>
  </si>
  <si>
    <t>112355176</t>
  </si>
  <si>
    <t>Женское худи Lee Logo Hoodie — это сочетание комфорта и стиля, которое станет вашим незаменимым спутником в любой ситуации. Независимо от того, собираетесь ли вы в спортзал, выполняете повседневные дела или просто отдыхаете дома, это худи подарит комфорт в любой обстановке.
Худи выполнено в свободном крое, что обеспечивает максимальное удобство и позволяет носить его как поверх футболки, так и под курткой. Матовая флисовая ткань из смеси полиэстера и хлопка отличается долговечностью, при этом она остается мягкой и уютной на ощупь, создавая ощущение тепла и уюта.
Худи оснащено капюшоном на шнурке, который обеспечивает дополнительную защиту от ветра и холода. Курсивный логотип Lee, вышитый на груди, добавляет изделию стильную нотку и делает его легко узнаваемым.
Это худи станет идеальной частью вашего повседневного гардероба, сочетая в себе практичность и модный дизайн. Будьте уверены, в таком худи вы будете чувствовать себя уверенно и комфортно, где бы вы ни находились.</t>
  </si>
  <si>
    <t>CLEAN RAGLAN SWEATER TRUE NAVY</t>
  </si>
  <si>
    <t>112355671</t>
  </si>
  <si>
    <t>Мужской свитер Lee Men Clean Raglan Sweater — это базовый элемент, который должен быть в каждом гардеробе. Этот свитер стандартного кроя с длинными рукавами и классическим круглым вырезом станет вашим идеальным спутником для повседневной носки. 
Изготовленный из мягкого и удобного хлопка, свитер обеспечивает комфорт в течение всего дня и отлично подходит в качестве среднего слоя одежды. Универсальный цвет позволяет легко комбинировать его как с офисной одеждой для повседневной работы, так и с более непринужденными ансамблями для активных выходных. 
Основные характеристики: 
- Регулярная посадка, обеспечивающая комфорт и свободу движений. 
- Круглый вырез, придающий классический вид. 
- Изготовлен из чистого хлопка, что делает его мягким и приятным на ощупь. 
Этот свитер станет отличным дополнением к вашему гардеробу, предлагая универсальный стиль и высокое качество.</t>
  </si>
  <si>
    <t>ESSENTIAL HOODIE SOFT MAUVE</t>
  </si>
  <si>
    <t>112363838</t>
  </si>
  <si>
    <t>Представляем женское худи Lee Essential Hoodie – идеальное сочетание комфорта и стиля. Элегантный и универсальный дизайн этого худи прекрасно подойдет как для активного образа жизни, так и для расслабленных выходных. Изготовленное из мягкого и высококачественного материала, оно обеспечивает уют и тепло в прохладные дни. Особенности включают капюшон с регулируемыми шнурками для дополнительной защиты от ветра. Худи украшено фирменным логотипом Lee, подчёркивая вашу приверженность качеству и модным тенденциям. Комбинируйте с джинсами или спортивными брюками для создания повседневного, но стильного образа. Наслаждайтесь комфортом и продемонстрируйте свою индивидуальность с Lee Essential Hoodie!</t>
  </si>
  <si>
    <t>CLEAN RAGLAN SWEATER SOFT SAGE</t>
  </si>
  <si>
    <t>112363890</t>
  </si>
  <si>
    <t>CLEAN RAGLAN SWEATER CONCRETE GRAY</t>
  </si>
  <si>
    <t>112363891</t>
  </si>
  <si>
    <t>PATCH CREW SWS DESERT SAGE</t>
  </si>
  <si>
    <t>112376423</t>
  </si>
  <si>
    <t>Свитшот Lee Men Patch Crew Sweatshirt - это воплощение комфорта и универсальности, подходящее для каждого случая. Изготовленный из хлопкового флиса, этот свитшот обеспечивает оптимальную терморегуляцию, позволяя вашей коже дышать, и гарантирует мягкость и уют, которых так не хватает в прохладные дни.
Стандартный крой свитшота делает его незаменимым элементом мужского гардероба. Он легко сочетает в себе стиль и минимализм благодаря длинным рукавам с манжетами и простому круглому вырезу. Это позволяет вам беспрепятственно комбинировать его с различными предметами одежды: будь то шорты, брюки чинос или любимые джинсы.
Lee Men Patch Crew Sweatshirt станет отличным выбором для создания повседневного образа, подчеркивая ваш индивидуальный стиль и обеспечивая комфорт в любую погоду.</t>
  </si>
  <si>
    <t>HARRINGTON CLASSIC JACKET REBEL NAVY</t>
  </si>
  <si>
    <t>112376452</t>
  </si>
  <si>
    <t>Ветровка</t>
  </si>
  <si>
    <t>Плотность ткани 5.5OZ</t>
  </si>
  <si>
    <t>ESSENTIAL HOODIE DESERT SAGE</t>
  </si>
  <si>
    <t>112376980</t>
  </si>
  <si>
    <t>Представляем женскую худи Lee Essential Hoodie – идеальное сочетание комфорта и стиля. Элегантный и универсальный дизайн этого худи прекрасно подойдет как для активного образа жизни, так и для расслабленных выходных. Изготовленная из мягкого и высококачественного материала, она обеспечивает уют и тепло в прохладные дни. Особенности включают капюшон с регулируемыми шнурками для дополнительной защиты от ветра. Худи украшена фирменным логотипом Lee, подчёркивая вашу приверженность качеству и модным тенденциям. Комбинируйте с джинсами или спортивными брюками для создания повседневного, но стильного образа. Наслаждайтесь комфортом и продемонстрируйте свою индивидуальность с Lee Essential Hoodie!</t>
  </si>
  <si>
    <t>LOGO CREW SWS ECRU</t>
  </si>
  <si>
    <t>112377766</t>
  </si>
  <si>
    <t>Свитшот Lee Women Logo Sweatshirt – это стильное и удобное решение для повседневного гардероба современной женщины. Изготовленный из качественного и мягкого материала, этот свитшот обеспечивает комфорт и уют, идеально подходя для прохладной погоды. Классический крой с круглым вырезом и длинными рукавами делает его универсальным элементом гардероба, подходящим как для непринужденного повседневного стиля, так и для активного отдыха.
Особым акцентом этого изделия является крупный фирменный логотип Lee, расположенный на груди. Этот эффектный элемент добавляет свитшоту выразительность и подчеркивает принадлежность к знаменитому бренду, известному своим качеством и стилем. Эластичные манжеты и нижний край обеспечивают отличную посадку и добавляют дополнительный комфорт при ношении.
Свитшот Lee Women Logo Sweatshirt легко комбинируется с различной одеждой – от джинсов и леггинсов до юбок и спортивных брюк. Его непринужденный стиль делает его идеальным выбором для прогулок по городу, встреч с друзьями или уютных домашних вечеров. Этот свитшот от Lee станет незаменимой частью вашего гардероба, придавая вашему образу современность и уверенность.
Позвольте свитшоту Lee Women Logo Sweatshirt стать вашим любимым предметом одежды, который подчеркивает ваш утонченный вкус и приверженность качеству и комфорту</t>
  </si>
  <si>
    <t>CIRCLE LEE HOODIE ORION BLUE</t>
  </si>
  <si>
    <t>112378756</t>
  </si>
  <si>
    <t>Мужская толстовка Lee Men Circle Lee Hoodie — это сочетание комфорта, спортивной практичности и фирменного стиля, идеально подходящее для базового гардероба в стиле casual. Она гармонично сочетается с денимом любых оттенков, становясь универсальной основой повседневных нарядов. Главный акцент модели — крупный логотип Lee в круге на груди, добавляющий динамичности и ретро-шарм. Классический крой Regular Fit гарантирует комфорт: толстовка свободная, но аккуратная и структурированная. Изготовлена из высококачественного смесового хлопка с мягким начесом внутри, обеспечивая отличную терморегуляцию. Ткань сохраняет тепло в прохладную погоду и остается комфортной в помещении. Плотные эластичные манжеты и нижний край защищают от ветра и поддерживают форму после частых стирок. Глубокий капюшон с плоскими завязками в тон и классический карман-кенгуру спереди для удобства. Толстовка отличается высоким качеством и долговечностью благодаря плотному трикотажу и стойкому принту. Она идеально дополняет джинсы Wrangler и подходит для активного отдыха, городских прогулок или расслабленного многослойного образа.</t>
  </si>
  <si>
    <t>V NECK TEE</t>
  </si>
  <si>
    <t>L41JEN01</t>
  </si>
  <si>
    <t>Футболка Lee с V-образным вырезом свободного кроя. Сделанная из мягкой и прочной смеси льна и лиоцелла, эта невероятно удобная и дышащая футболка подарит вам ощущение свежести и прохлады благодаря сверхлегкой полупрозрачной текстуре. Эта черная версия обладает неподвластной времени привлекательностью, и подчеркивает непринужденный стиль.</t>
  </si>
  <si>
    <t>60% лиоцелл, 40% лен</t>
  </si>
  <si>
    <t>V NECK TEE FRESH WATER</t>
  </si>
  <si>
    <t>112350252</t>
  </si>
  <si>
    <t>Женская футболка Lee Women V Neck Tee — это идеальная модель для тех, кто ценит комфорт, стиль и женственность в повседневной одежде. Изготовленная из высококачественного, мягкого и дышащего материала, эта футболка гарантирует удобство в ношении и приятные ощущения на коже в течение всего дня. Ее прямой крой обеспечивает удобную посадку, а V-образный вырез добавляет нотку элегантности и изящества.
Дизайн футболки отличается своей простотой и утонченностью, что делает ее универсальным элементом гардероба. Она отлично сочетается как с джинсами и шортами для создания непринужденных повседневных образов, так и с юбками или строгими брюками для более стильных и элегантных луков. Небольшой логотип Lee придает модели законченность и подчеркивает ее высокое качество.
Уход за футболкой Lee Women V Neck Tee не требует особых усилий. Рекомендуется машинная стирка при температуре до 30 градусов, желательно выворачивать изделие наизнанку и стирать с вещами подобного цвета. Это поможет сохранить яркость красок и первоначальную форму ткани.
Футболка Lee Women V Neck Tee — это воплощение комфорта и стиля, которое подходит для самых разных случаев и легко адаптируется к любым вашему образам. Эта модель станет незаменимым элементом вашего гардероба, позволяя выглядеть стильно и чувствовать себя уверенно каждый день.</t>
  </si>
  <si>
    <t>60% лиоцел, 40% лен</t>
  </si>
  <si>
    <t>KNITTED TANK ECRU</t>
  </si>
  <si>
    <t>112379275</t>
  </si>
  <si>
    <t>Женская майка Lee Women Knitted Tank — это идеальное сочетание комфорта и стиля. Этот вязаный топ станет неотъемлемой частью вашего гардероба благодаря своим изящным ажурным деталям и вниманию к отделке краев. Свободная вязка с оригинальной текстурой выполнена из натуральных материалов: хлопка и льна, с добавлением небольшого количества нейлона, что обеспечивает майке легкость и приятные тактильные ощущения. Классический цвет позволяет легко сочетать её с любой одеждой, делая её универсальной для дневных и вечерних образов. Носите эту майку как базовый элемент или акцентируйте на ней внимание, создавая шикарные ансамбли для любого случая. Независимо от стиля и времени суток, эта майка станет вашим надежным спутником. Ощутите гармонию удобства и элегантности с Lee Women Knitted Tank.</t>
  </si>
  <si>
    <t>77% хлопок, 13% лён, 10% нейлон/полиамид</t>
  </si>
  <si>
    <t>POCKET TEE BLACK</t>
  </si>
  <si>
    <t>112115058</t>
  </si>
  <si>
    <t>Футболка Lee Men Pocket Tee – это идеальное сочетание стиля и комфорта для вашего повседневного гардероба. Изготовленная из премиального хлопка, эта футболка отличается мягкостью на ощупь и прочностью, гарантируя длительный срок службы. Ее лаконичный дизайн дополнен функциональным нагрудным карманом, который придает модели оригинальность и практичность. Благодаря классическому крою, футболка превосходно сидит на фигуре и подходит для самых разных ситуаций – от прогулок до встреч с друзьями. Универсальный базовый цвет позволяет легко комбинировать эту футболку с любыми элементами одежды, будь то джинсы, брюки или шорты. Выбирайте Lee Men Pocket Tee, чтобы добавить в свой гардероб комфортный и стильный предмет, который станет основой множества образов.</t>
  </si>
  <si>
    <t>POCKET TEE ECRU</t>
  </si>
  <si>
    <t>112320042</t>
  </si>
  <si>
    <t>V NECK BLACK</t>
  </si>
  <si>
    <t>112377019</t>
  </si>
  <si>
    <t>70% лиоцелл, 30% лён</t>
  </si>
  <si>
    <t>LOGO TEE SOFT MAUVE</t>
  </si>
  <si>
    <t>112377777</t>
  </si>
  <si>
    <t>Женская футболка Lee Women Logo Tee воплощает в себе непреходящую американскую классику и идеально подходит для современного гардероба. Эта модель, выполненная в минималистичном стиле, объединяет наследие легендарного бренда Lee и актуальные повседневные тренды. Футболка служит фоном для заметного контрастного логотипа Lee на груди, выполненного в винтажной стилистике, придавая образу легкую ретро-эстетику 90-х. Прямой крой (Regular Fit) подчеркивает женственность и обеспечивает свободу движений. Сделана из 100% натурального хлопка, футболка обладает высокой воздухопроницаемостью, гипоаллергенна и устойчива к деформации. Мягкая ткань обеспечивает комфорт и долговечность. Универсальна в сочетаниях — подходит с джинсами с высокой посадкой для классического образа, а также идеально смотрится с шортами или юбками. В прохладу её можно носить под куртку или кардиган. Lee Women Logo Tee — отличный выбор для тех, кто ценит качество и стиль без лишних усилий.</t>
  </si>
  <si>
    <t>LEE VINYL TEE WASHED BLACK</t>
  </si>
  <si>
    <t>112376460</t>
  </si>
  <si>
    <t>Футболка Lee Men Vinyl Tee — это стильный элемент гардероба для современных мужчин. Изготовленная из высококачественного хлопка, она обеспечивает комфорт и мягкость на весь день. Яркий и креативный принт "Vinyl" на груди добавляет уникальности, привлекая внимание и подчёркивая ваш индивидуальный стиль. Классический крой футболки позволяет ей идеально сидеть и сочетаться с различными нарядами. Эта футболка легко интегрируется в любой повседневный образ — будь то джинсы, шорты или спортивные брюки. Она сохраняет свою форму и насыщенность цвета после многих стирок, оставаясь актуальной на долгое время. Выберите футболку Lee Men Vinyl Tee для создания ярких и оригинальных образов каждый день.</t>
  </si>
  <si>
    <t>POCKET TEE FRESH WATER</t>
  </si>
  <si>
    <t>112350254</t>
  </si>
  <si>
    <t>Женская футболка Lee Women Pocket Tee – это прекрасный образец базовой одежды, отличающийся элегантной простотой и высоким уровнем комфорта. Эта модель изготовлена из мягкого и дышащего хлопка, что гарантирует приятные ощущения при носке и идеальную посадку. Дизайн футболки Women Pocket Tee включает в себя классические элементы с небольшой современной изюминкой. Главной особенностью является аккуратный нагрудный карман, который не только добавляет функциональности, но и придает изделию стильный и законченный вид. На кармане также размещен логотип Lee, подчеркивающий бренд и добавляющий изделию уникальности.
Уход за футболкой очень прост: рекомендуется машинная стирка при низкой температуре с использованием деликатных моющих средств, чтобы сохранить цвет и форму изделия. Сушка на воздухе предпочтительнее для предотвращения усадки ткани.
Эта универсальная футболка легко сочетается с джинсами, шортами, юбками и леггинсами, что делает её отличным выбором как для повседневной носки, так и для создания более формальных образов. Lee Women Pocket Tee станет незаменимым элементом вашего гардероба, добавив ему функциональности и стиля.</t>
  </si>
  <si>
    <t>OFF THE SHOULDER RIB</t>
  </si>
  <si>
    <t>112350216</t>
  </si>
  <si>
    <t>Представляем женскую футболку Lee Off The Shoulder Rib Tee — стильный и удобный вариант для повседневного гардероба. Эта футболка выполнена из качественного рифленого материала, который гарантирует комфорт и хороший внешний вид. Дизайн с открытыми плечами добавляет женственности и утонченности, а универсальный крой позволяет легко сочетать футболку с различными элементами одежды. С Lee Off The Shoulder Rib Tee вы всегда будете выглядеть модно и чувствовать себя уверенно в любой ситуации.</t>
  </si>
  <si>
    <t>60% полиэстер, 34% вискоза, 6% эластан</t>
  </si>
  <si>
    <t>LEE JEANS TEE LICHEN OLIVE</t>
  </si>
  <si>
    <t>112376461</t>
  </si>
  <si>
    <t>GOOD DAY LEE ECRU</t>
  </si>
  <si>
    <t>112377770</t>
  </si>
  <si>
    <t>Женская футболка Lee Women Relaxed Tee — это базовая вещь, в которой акцент сделан на идеальную посадку, обеспечивающую комфорт и стиль на каждый день. Тщательно подобранная длина футболки — ни слишком короткая, ни слишком длинная — позволяет носить её непринуждённо, не заправляя в брюки, что делает её удобным выбором для повседневной носки. Слегка свободный крой добавляет расслабленности в ваш образ, делая футболку идеальной для тех дней, когда вы собираетесь на ходу. Изготовленная из 100% хлопка, она обеспечивает комфорт и плотную посадку, которые необходимы для повседневного комфорта. Принт с надписью на спине добавляет оригинальности и задает позитивный настрой на весь день. Эта футболка легко сочетается с различными элементами гардероба, от джинсов до шортов, и станет незаменимой частью вашего повседневного стиля.</t>
  </si>
  <si>
    <t>PIQUE POLO</t>
  </si>
  <si>
    <t>112113687</t>
  </si>
  <si>
    <t>Футболка поло Lee Pique из пике классического кроя - идеальный вариант для лета. На воротнике есть тонкая контрастная по цвету линия, создающая эффектный дизайн. Вышитый логотип на груди напоминает о наших традициях.</t>
  </si>
  <si>
    <t>RIBBED TANK</t>
  </si>
  <si>
    <t>112341592</t>
  </si>
  <si>
    <t>Трикотажная майка в рубчик с высоким вырезом Lee Ribbed - это суперуниверсальная модель, которая актуальна в любом сезоне в качестве одного из слоев или как самостоятельная летняя вещь. Трикотаж в мелкий рубчик из смеси хлопка с добавлением эластана для большей эластичности подчеркивает формы и облегает фигуру. Модель в персиковом цвете - это классический и стильный вариант основы для многослойного образа. Логотип Lee черного цвета на груди.</t>
  </si>
  <si>
    <t>48% хлопок, 48% модал, 4% эластан</t>
  </si>
  <si>
    <t>PIQUE POLO BRIGHT WHITE</t>
  </si>
  <si>
    <t>112349973</t>
  </si>
  <si>
    <t>Поло Lee Men Pique Polo - это превосходный выбор для мужчин, ценящих удобство и стиль в повседневной одежде. Эта рубашка-поло изготовлена из высококачественного материала с текстурой пике, что обеспечивает комфорт и долговечность в носке. Классический дизайн с воротником и короткими рукавами делает её универсальным элементом гардероба, который идеален как для повседневного использования, так и для более формальных случаев.  Стильный покрой подчеркивает фигуру, а разнообразие расцветок позволяет подобрать вариант, который наилучшим образом соответствует вашему вкусу. Основные особенности этой модели включают использование высококачественного материала, классический фасон с воротником и застёжкой на пуговицы, а также короткие рукава, которые добавляют практичности и комфорта. С рубашкой-поло Lee Men Pique Polo вы всегда будете выглядеть элегантно и ухоженно, независимо от ситуации.</t>
  </si>
  <si>
    <t>112350212</t>
  </si>
  <si>
    <t>CROPPED TEE WHITE INDIGO STRIPE</t>
  </si>
  <si>
    <t>112363460</t>
  </si>
  <si>
    <t>Женская футболка Lee Cropped Tee поможет создать уникальный стиль благодаря своему модному укороченному крою. Эта футболка облегающего дизайна прекрасно подчеркивает фигуру и привносит ностальгическую нотку 90-х в ваш образ. Высокий круглый вырез и короткие рукава делают ее по-настоящему стильной и актуальной.
Изготовленная из 100% хлопка, эта футболка обеспечивает комфорт и естественную воздухопроницаемость, что делает ее идеальным выбором для повседневной носки. Особенность этой модели — структура вязки, которая придает изделию текстурность и интересную визуальную динамику.
Элегантный вышитый логотип Lee на груди, выполненный в тон основной ткани, добавляет изысканности и подчеркивает ваше внимание к деталям и брендовое качество.
Футболка Lee Cropped Tee легко сочетается с высокими джинсами или юбками, помогая создать стильные и современные образы для любого случая. Выбирая ее, вы получаете модное и универсальное дополнение к своему гардеробу.</t>
  </si>
  <si>
    <t>белый/синий</t>
  </si>
  <si>
    <t>OPEN BACK HALTER TOP ECRU</t>
  </si>
  <si>
    <t>112363637</t>
  </si>
  <si>
    <t>Женский топ Women Open Back Halter Top с открытой спиной представлен как идеальное дополнение к летнему гардеробу, предлагая стильный и комфортный образ. Эта летняя базовая вещь создаёт непринужденный, но утонченный вид, благодаря дизайну с открытой спиной и узкой посадке, сочетая комфорт и актуальные модные тенденции.
Конструкция открытой спины, а также бретельки на шее, обеспечивают свободу движений и сохраняют прохладу даже в жаркие дни. Это делает топ отличным выбором не только для лета, но и для переходных сезонов, когда хочется выглядеть стильно и чувствовать свежесть.
Двойной слой ткани на груди добавляет необходимую поддержку, а ребристый материал из смеси хлопка и модала делает верх невероятно мягким, легким и дышащим. Цвет делает этот топ универсальным и идеально подходящим для солнечных месяцев. Он легко комбинируется с другими элементами гардероба, создавая разнообразные стильные образы.
Особенности модели:
- Тонкая посадка, подчеркивающая фигуру;
- Удобные бретельки на шее;
- Эластичная усиленная поддержка в области груди.</t>
  </si>
  <si>
    <t>OPEN BACK HALTER TOP UNIONALL BLACK</t>
  </si>
  <si>
    <t>112363638</t>
  </si>
  <si>
    <t>SQUARE TANK OLIVE GROVE</t>
  </si>
  <si>
    <t>112363643</t>
  </si>
  <si>
    <t>Женская майка Lee Women Square Tank — это стильное дополнение к вашему гардеробу, вдохновленное модой 90-х и дополненное современными деталями. Майка с квадратным вырезом возвращает нас в эпоху ретро, добавляя непринужденную элегантность и актуальный вид. Бретельки средней ширины предлагают идеальный баланс, обеспечивая комфорт и поддержку без компромиссов в стиле. Умные петли для пуговиц внутри позволяют аккуратно закрепить и скрыть бретельки бюстгальтера, создавая безупречный и аккуратный образ.
Эта майка в рубчик выполнена из смеси хлопка и модала, что придаёт изделию мягкость, легкость и воздухопроницаемость. Эти качества делают её идеальной для ношения как в повседневной жизни, так и для особенных случаев, обеспечивая комфорт в течение всего дня. 
Оттенок великолепный, приглушенный, особенно хорошо подходит к естественным тонам, добавляя вашему образу свежесть и утонченность. Универсальный дизайн майки позволяет легко сочетать её с различными элементами гардероба, создавая стильные и современные образы для любого случая.</t>
  </si>
  <si>
    <t>101 TEE ALGAE</t>
  </si>
  <si>
    <t>112376427</t>
  </si>
  <si>
    <t>LEE JEANS TEE BLACK</t>
  </si>
  <si>
    <t>112376474</t>
  </si>
  <si>
    <t>Мужская футболка Lee Regular Jeans Tee — добавьте нотку американского стиля в свой гардероб с этой базовой вещью. Классический крой, круглый вырез и короткие рукава делают её незаменимой вещью на лето и теплую погоду. Изготовлена из 100% хлопка: легкая, дышащая трикотажная ткань обеспечивает комфорт даже в жару при активности. Оттенок изделия напоминает о наследии рабочей одежды Lee, придавая футболке брутальный шарм и индивидуальность. Идеально сочетается с джинсами и шортами, создавая цельные моно-луки или контрастные образы в гардеробе. Футболка легко стирается, быстро сохнет и не теряет форму после множества стирок в машинке без деформации. Круглый вырез обработан прочной тесьмой, предотвращающей растяжение при регулярной носке и снятии изделия. Это базовая вещь, которая выручит в любой ситуации: от поездки на дачу до встречи с друзьями в городе. Выберите качество и стиль от Lee для своего летнего гардероба, наслаждаясь свободой и комфортом натурального хлопка каждый день. Универсальность дизайна позволяет комбинировать с любой обувью и аксессуарами для завершенного образа мужчины.</t>
  </si>
  <si>
    <t>PEPLUM CAMI INDIGO STRIPE DOBBY</t>
  </si>
  <si>
    <t>112376968</t>
  </si>
  <si>
    <t>Плотность ткани 5OZ</t>
  </si>
  <si>
    <t>RIBBED TANK ECRU</t>
  </si>
  <si>
    <t>112378983</t>
  </si>
  <si>
    <t>Женская майка Lee Women Rib Cami — это идеальное сочетание стиля и комфорта для современных женщин. Эта майка создана из мягкого и эластичного материала с ребристой текстурой, что обеспечивает отличную посадку и свободу движений. Благодаря лаконичному дизайну и высокому качеству тканей, майка идеально подходит для повседневного ношения и легко сочетается с другими элементами гардероба.
Её универсальный крой позволяет использовать майку как базовый элемент для создания множества образов, будь то спортивный стиль или повседневный выход. Элегантные тонкие бретели придают модели женственность и изящество, делая её отличным выбором для теплого времени года. Высокое качество исполнения, характерное для бренда Lee, гарантирует долговечность и сохранение формы даже после множества стирок. Эта майка станет вашим любимым элементом гардероба, подчёркивающим индивидуальный стиль и добавляющим комфорта в каждый день.</t>
  </si>
  <si>
    <t>KNITTED TANK BLACK</t>
  </si>
  <si>
    <t>112379254</t>
  </si>
  <si>
    <t>CORE BEANIE PLUMBERRY</t>
  </si>
  <si>
    <t>112372711</t>
  </si>
  <si>
    <t>Женская шапка бини Core Beanie — это стильный и практичный аксессуар, который обеспечит вам тепло и комфорт в холодные дни. Эта шапка станет неотъемлемой частью вашего гардероба благодаря своему универсальному дизайну и актуальности для любого случая. Выполненная из мягкой трикотажной ткани в рубчик, она обладает низкой эластичностью, что обеспечивает удобную и надежную посадку без ощущения стянутости.
Подвернутая манжета добавляет шапке объем и обеспечивает дополнительную защиту от ветра, а также служит стильным элементом дизайна. На передней части шапки вышит классический логотип Wobble Lee, выполненный в тон, что придает изделию фирменную уникальность и подчеркивает внимание к деталям. 
Кроме того, по краю манжеты располагается небольшая тканая бирка с фирменным логотипом, являющаяся свидетельством высокого качества продукции. Эта шапка бини станет незаменимым элементом вашего повседневного зимнего гардероба, гармонично сочетая стиль и функциональность.</t>
  </si>
  <si>
    <t>100% акрил</t>
  </si>
  <si>
    <t>CORE BEANIE LUXE BROWN</t>
  </si>
  <si>
    <t>112372706</t>
  </si>
  <si>
    <t>Мужская шапка бини Core Beanie — это стильный и практичный аксессуар, который обеспечит вам тепло и комфорт в холодные дни. Эта шапка станет неотъемлемой частью вашего гардероба благодаря своему универсальному дизайну и актуальности для любого случая. Выполненная из мягкой трикотажной ткани в рубчик, она обладает низкой эластичностью, что обеспечивает удобную и надежную посадку без ощущения стянутости.
Подвернутая манжета добавляет шапке объем и обеспечивает дополнительную защиту от ветра, а также служит стильным элементом дизайна. На передней части шапки вышит классический логотип Wobble Lee, выполненный в тон, что придает изделию фирменную уникальность и подчеркивает внимание к деталям. 
Кроме того, по краю манжеты располагается небольшая тканая бирка с фирменным логотипом, являющаяся свидетельством высокого качества продукции. Эта шапка бини станет незаменимым элементом вашего повседневного зимнего гардероба, гармонично сочетая стиль и функциональность.</t>
  </si>
  <si>
    <t>REGULAR CHINO SHORT CASHMERE</t>
  </si>
  <si>
    <t>112376346</t>
  </si>
  <si>
    <t>Плотность ткани 7.75OZ</t>
  </si>
  <si>
    <t>96% хлопок, 4% эластан</t>
  </si>
  <si>
    <t>38</t>
  </si>
  <si>
    <t>REGULAR CHINO SHORT</t>
  </si>
  <si>
    <t>112332254</t>
  </si>
  <si>
    <t>Шорты Lee Men Regular Chino Short — это сочетание классического стиля и непревзойденного комфорта, созданное специально для активных мужчин, ценящих качество и практичность в повседневной одежде. Изготовленные из высококачественного хлопка с небольшим добавлением эластана, эти шорты обеспечивают комфортную посадку и облегченное движение. Материал отличается своей прочностью и мягкостью, что делает их идеальными для летних дней и активного отдыха.
Дизайн шорт выполнен в классическом стиле чинос с прямыми штанинами и стандартной длиной до колена. Средняя посадка на талии и надежная застежка на молнию и пуговицу обеспечивают надежность и удобство ношения. Классический крой и нейтральные оттенки позволяют легко сочетать шорты с различной одеждой, создавая стильные повседневные образы. Практичность шорт Lee Men Regular Chino Short также проявляется через два передних и два задних кармана, которые обеспечивают удобное и безопасное хранение мелочей, таких как ключи, кошелек или телефон.
Рекомендации по уходу включают машинную стирку при температуре 30-40 градусов с использованием мягких моющих средств. Не рекомендуется использовать отбеливающие средства. Сушить шорты следует на воздухе или при низкой температуре в сушильной машине, чтобы сохранить их форму и качество. Благодаря высококачественным материалам и тщательно продуманному дизайну, эти шорты будут радовать своим внешним видом и комфортом на протяжении длительного времени.</t>
  </si>
  <si>
    <t>CAROL SHORT THE GET BACK</t>
  </si>
  <si>
    <t>112363528</t>
  </si>
  <si>
    <t>Женские шорты Lee Women Carol Shorts- это красивые и стильные шорты, которые могут стать излюбленными в вашем летнем гардеробе. Они выполнены из высококачественного денима и могут хорошо сочетаться с различными видами топов, маек или футболок. Шорты имеют посадку чуть выше средней, что может подчеркнуть Вашу талию и подарить комфорт в течение всего дня. Прямой крой, карманы спереди, два кармана с фирменной строчкой Lee сзади.</t>
  </si>
  <si>
    <t>24</t>
  </si>
  <si>
    <t>5 POCKET SHORT BUD</t>
  </si>
  <si>
    <t>112376311</t>
  </si>
  <si>
    <t>92% хлопок, 6% эластомультиэстер, 2% эластан</t>
  </si>
  <si>
    <t>XM CROSSROAD CARGO SHORT GLAZED GIN</t>
  </si>
  <si>
    <t>112363939</t>
  </si>
  <si>
    <t>Представляем невероятно удобные шорты-карго Lee Men Xm Crossroad Cargo Short, которые станут отличным дополнением летнего мужского гардероба. Эти шорты отличаются свободной посадкой и эластичностью, обеспечивая вам максимальную свободу движений. Изготовленные из прочного поплина, они сочетают в себе хлопок и эластичные волокна для дополнительного комфорта. Дизайн в стиле карго добавляет функциональности и практичности, что делает эти шорты идеальными для активного образа жизни. Удобный пояс с пуговицей и молнией, а также боковые, задние карманы и карманы-карго с клапанами вдоль ног позволяют легко размещать все необходимые мелочи. Их универсальность позволяет сочетать шорты с различными типами верхней одежды и обуви. Lee Men Xm Crossroad Cargo Short — идеальный выбор для тех, кто ценит стиль, комфорт и функциональность в повседневной жизни, проведённой активно и с удовольствием.</t>
  </si>
  <si>
    <t>Lee Extreme Motion. Технология повышает эластичность и гибкость, обеспечивая свободу движений и максимальный комфорт.</t>
  </si>
  <si>
    <t>73% хлопок, 24% нейлон/полиамид, 3% эластан</t>
  </si>
  <si>
    <t>29</t>
  </si>
  <si>
    <t>WYOMING CARGO BLACK</t>
  </si>
  <si>
    <t>112333740</t>
  </si>
  <si>
    <t>Мужские шорты Lee Wyoming Cargo Shorts — это сочетание непревзойденного стиля, функциональности и комфорта, идеально подходящее для активных и современных мужчин. Эти шорты станут важной частью вашего летнего гардероба, обеспечивая вам практичность и удобство в течение всего дня.
Изготовленные из высококачественного и прочного материала, шорты Lee Wyoming Cargo Shorts отличаются долговечностью и надежностью. Свободный крой обеспечивает максимальную свободу движений и подходит для любого типа фигуры, гарантируя комфорт при ношении. Особое внимание привлекают грузовые карманы с удобными клапанами на пуговицах, которые добавляют шортам интересный и стильный вид. Эти карманы предоставляют достаточно места для хранения всего необходимого: от мобильного телефона до ключей и кошелька, обеспечивая безопасность и удобный доступ к вашим вещам. Ширинка на молнии добавляет шортам дополнительное удобство, обеспечивая легкость и быстроту застегивания. Эти шорты сочетаются с различными элементами гардероба, делая их идеальными для самых разных случаев — от повседневных прогулок и пикников до активного отдыха на природе и путешествий.</t>
  </si>
  <si>
    <t>PLEATED BERMUDA NATURAL</t>
  </si>
  <si>
    <t>112378806</t>
  </si>
  <si>
    <t>Плотность ткани 7OZ</t>
  </si>
  <si>
    <t>70% хлопок, 30% лён</t>
  </si>
  <si>
    <t>27</t>
  </si>
  <si>
    <t>28</t>
  </si>
  <si>
    <t>SLIP DRESS FROZEN IN TIME</t>
  </si>
  <si>
    <t>112378515</t>
  </si>
  <si>
    <t>Плотность ткани 6.5OZ</t>
  </si>
  <si>
    <t>64% лиоцелл, 36% модал</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</si>
  <si>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</si>
  <si>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</si>
  <si>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</si>
  <si>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</si>
  <si>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</si>
  <si>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Обувь</t>
  </si>
  <si>
    <t>Спорт. Инвентарь</t>
  </si>
  <si>
    <t>Сумки и рюкзаки</t>
  </si>
  <si>
    <t>Всего</t>
  </si>
  <si>
    <t>Сумма. в руб.</t>
  </si>
  <si>
    <t>Кол-во</t>
  </si>
  <si>
    <t>Анализ состава заказа по полу</t>
  </si>
  <si>
    <t>Дети</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</si>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</sst>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1">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3" borderId="1" xfId="0"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0" fillId="0" borderId="1" xfId="0"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4" fillId="0" borderId="2"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vertical="top"/>
    </xf>
    <xf numFmtId="0" fontId="0" fillId="0" borderId="4" xfId="0" applyBorder="1" applyAlignment="1">
      <alignment horizontal="center" vertical="top"/>
    </xf>
    <xf numFmtId="0" fontId="0" fillId="0" borderId="5"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3"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9F0B-4323-91A1-CBC4F526B613}"/>
            </c:ext>
          </c:extLst>
        </c:ser>
        <c:dLbls>
          <c:dLblPos val="outEnd"/>
          <c:showLegendKey val="0"/>
          <c:showVal val="1"/>
          <c:showCatName val="0"/>
          <c:showSerName val="0"/>
          <c:showPercent val="0"/>
          <c:showBubbleSize val="0"/>
        </c:dLbls>
        <c:gapWidth val="100"/>
        <c:axId val="336021144"/>
        <c:axId val="336018520"/>
      </c:barChart>
      <c:catAx>
        <c:axId val="33602114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6018520"/>
        <c:crosses val="autoZero"/>
        <c:auto val="1"/>
        <c:lblAlgn val="ctr"/>
        <c:lblOffset val="100"/>
        <c:noMultiLvlLbl val="0"/>
      </c:catAx>
      <c:valAx>
        <c:axId val="33601852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6021144"/>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7EC1-4CD9-8948-BAAFFFF3D19B}"/>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7EC1-4CD9-8948-BAAFFFF3D19B}"/>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7EC1-4CD9-8948-BAAFFFF3D19B}"/>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7EC1-4CD9-8948-BAAFFFF3D19B}"/>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183D-4716-B77B-EAA2BA4F02AE}"/>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38" Type="http://schemas.openxmlformats.org/officeDocument/2006/relationships/image" Target="../media/image138.png"/><Relationship Id="rId159" Type="http://schemas.openxmlformats.org/officeDocument/2006/relationships/image" Target="../media/image159.png"/><Relationship Id="rId170" Type="http://schemas.openxmlformats.org/officeDocument/2006/relationships/image" Target="../media/image170.png"/><Relationship Id="rId191" Type="http://schemas.openxmlformats.org/officeDocument/2006/relationships/image" Target="../media/image191.png"/><Relationship Id="rId205" Type="http://schemas.openxmlformats.org/officeDocument/2006/relationships/image" Target="../media/image205.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6" Type="http://schemas.openxmlformats.org/officeDocument/2006/relationships/image" Target="../media/image6.png"/><Relationship Id="rId23" Type="http://schemas.openxmlformats.org/officeDocument/2006/relationships/image" Target="../media/image23.png"/><Relationship Id="rId119" Type="http://schemas.openxmlformats.org/officeDocument/2006/relationships/image" Target="../media/image119.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13" Type="http://schemas.openxmlformats.org/officeDocument/2006/relationships/image" Target="../media/image13.png"/><Relationship Id="rId109" Type="http://schemas.openxmlformats.org/officeDocument/2006/relationships/image" Target="../media/image109.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61" Type="http://schemas.openxmlformats.org/officeDocument/2006/relationships/image" Target="../media/image61.png"/><Relationship Id="rId82" Type="http://schemas.openxmlformats.org/officeDocument/2006/relationships/image" Target="../media/image82.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199" Type="http://schemas.openxmlformats.org/officeDocument/2006/relationships/image" Target="../media/image199.png"/><Relationship Id="rId203" Type="http://schemas.openxmlformats.org/officeDocument/2006/relationships/image" Target="../media/image203.png"/><Relationship Id="rId208" Type="http://schemas.openxmlformats.org/officeDocument/2006/relationships/image" Target="../media/image208.pn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189" Type="http://schemas.openxmlformats.org/officeDocument/2006/relationships/image" Target="../media/image189.png"/><Relationship Id="rId3" Type="http://schemas.openxmlformats.org/officeDocument/2006/relationships/image" Target="../media/image3.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79" Type="http://schemas.openxmlformats.org/officeDocument/2006/relationships/image" Target="../media/image179.png"/><Relationship Id="rId195" Type="http://schemas.openxmlformats.org/officeDocument/2006/relationships/image" Target="../media/image195.png"/><Relationship Id="rId209" Type="http://schemas.openxmlformats.org/officeDocument/2006/relationships/image" Target="../media/image209.png"/><Relationship Id="rId190" Type="http://schemas.openxmlformats.org/officeDocument/2006/relationships/image" Target="../media/image190.png"/><Relationship Id="rId204" Type="http://schemas.openxmlformats.org/officeDocument/2006/relationships/image" Target="../media/image204.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48" Type="http://schemas.openxmlformats.org/officeDocument/2006/relationships/image" Target="../media/image148.png"/><Relationship Id="rId164" Type="http://schemas.openxmlformats.org/officeDocument/2006/relationships/image" Target="../media/image164.png"/><Relationship Id="rId169" Type="http://schemas.openxmlformats.org/officeDocument/2006/relationships/image" Target="../media/image169.png"/><Relationship Id="rId185" Type="http://schemas.openxmlformats.org/officeDocument/2006/relationships/image" Target="../media/image185.png"/><Relationship Id="rId4" Type="http://schemas.openxmlformats.org/officeDocument/2006/relationships/image" Target="../media/image4.png"/><Relationship Id="rId9" Type="http://schemas.openxmlformats.org/officeDocument/2006/relationships/image" Target="../media/image9.png"/><Relationship Id="rId180" Type="http://schemas.openxmlformats.org/officeDocument/2006/relationships/image" Target="../media/image180.png"/><Relationship Id="rId210" Type="http://schemas.openxmlformats.org/officeDocument/2006/relationships/image" Target="../media/image210.png"/><Relationship Id="rId26" Type="http://schemas.openxmlformats.org/officeDocument/2006/relationships/image" Target="../media/image26.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18" Type="http://schemas.openxmlformats.org/officeDocument/2006/relationships/image" Target="../media/image18.png"/><Relationship Id="rId39" Type="http://schemas.openxmlformats.org/officeDocument/2006/relationships/image" Target="../media/image39.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29" Type="http://schemas.openxmlformats.org/officeDocument/2006/relationships/image" Target="../media/image29.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11</xdr:row>
      <xdr:rowOff>133350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13</xdr:row>
      <xdr:rowOff>28575</xdr:rowOff>
    </xdr:from>
    <xdr:to>
      <xdr:col>3</xdr:col>
      <xdr:colOff>1552575</xdr:colOff>
      <xdr:row>13</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14</xdr:row>
      <xdr:rowOff>28575</xdr:rowOff>
    </xdr:from>
    <xdr:to>
      <xdr:col>3</xdr:col>
      <xdr:colOff>1552575</xdr:colOff>
      <xdr:row>14</xdr:row>
      <xdr:rowOff>1266825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18</xdr:row>
      <xdr:rowOff>209550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28575</xdr:rowOff>
    </xdr:from>
    <xdr:to>
      <xdr:col>3</xdr:col>
      <xdr:colOff>1552575</xdr:colOff>
      <xdr:row>22</xdr:row>
      <xdr:rowOff>209550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23</xdr:row>
      <xdr:rowOff>1266825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38100</xdr:rowOff>
    </xdr:from>
    <xdr:to>
      <xdr:col>3</xdr:col>
      <xdr:colOff>1552575</xdr:colOff>
      <xdr:row>25</xdr:row>
      <xdr:rowOff>638175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28575</xdr:rowOff>
    </xdr:from>
    <xdr:to>
      <xdr:col>3</xdr:col>
      <xdr:colOff>1552575</xdr:colOff>
      <xdr:row>26</xdr:row>
      <xdr:rowOff>1266825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27</xdr:row>
      <xdr:rowOff>28575</xdr:rowOff>
    </xdr:from>
    <xdr:to>
      <xdr:col>3</xdr:col>
      <xdr:colOff>1552575</xdr:colOff>
      <xdr:row>27</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28</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29</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38100</xdr:rowOff>
    </xdr:from>
    <xdr:to>
      <xdr:col>3</xdr:col>
      <xdr:colOff>1552575</xdr:colOff>
      <xdr:row>31</xdr:row>
      <xdr:rowOff>638175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35</xdr:row>
      <xdr:rowOff>209550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38100</xdr:rowOff>
    </xdr:from>
    <xdr:to>
      <xdr:col>3</xdr:col>
      <xdr:colOff>1552575</xdr:colOff>
      <xdr:row>37</xdr:row>
      <xdr:rowOff>638175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38</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38100</xdr:rowOff>
    </xdr:from>
    <xdr:to>
      <xdr:col>3</xdr:col>
      <xdr:colOff>1552575</xdr:colOff>
      <xdr:row>40</xdr:row>
      <xdr:rowOff>638175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38100</xdr:rowOff>
    </xdr:from>
    <xdr:to>
      <xdr:col>3</xdr:col>
      <xdr:colOff>1552575</xdr:colOff>
      <xdr:row>42</xdr:row>
      <xdr:rowOff>638175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45</xdr:row>
      <xdr:rowOff>419100</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38100</xdr:rowOff>
    </xdr:from>
    <xdr:to>
      <xdr:col>3</xdr:col>
      <xdr:colOff>1552575</xdr:colOff>
      <xdr:row>47</xdr:row>
      <xdr:rowOff>638175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48</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38100</xdr:rowOff>
    </xdr:from>
    <xdr:to>
      <xdr:col>3</xdr:col>
      <xdr:colOff>1552575</xdr:colOff>
      <xdr:row>50</xdr:row>
      <xdr:rowOff>638175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52</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57</xdr:row>
      <xdr:rowOff>209550</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58</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59</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28575</xdr:rowOff>
    </xdr:from>
    <xdr:to>
      <xdr:col>3</xdr:col>
      <xdr:colOff>1552575</xdr:colOff>
      <xdr:row>60</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61</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62</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38100</xdr:rowOff>
    </xdr:from>
    <xdr:to>
      <xdr:col>3</xdr:col>
      <xdr:colOff>1552575</xdr:colOff>
      <xdr:row>64</xdr:row>
      <xdr:rowOff>638175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38100</xdr:rowOff>
    </xdr:from>
    <xdr:to>
      <xdr:col>3</xdr:col>
      <xdr:colOff>1552575</xdr:colOff>
      <xdr:row>66</xdr:row>
      <xdr:rowOff>638175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67</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72</xdr:row>
      <xdr:rowOff>333375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74</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38100</xdr:rowOff>
    </xdr:from>
    <xdr:to>
      <xdr:col>3</xdr:col>
      <xdr:colOff>1552575</xdr:colOff>
      <xdr:row>77</xdr:row>
      <xdr:rowOff>638175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83</xdr:row>
      <xdr:rowOff>209550</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85</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38100</xdr:rowOff>
    </xdr:from>
    <xdr:to>
      <xdr:col>3</xdr:col>
      <xdr:colOff>1552575</xdr:colOff>
      <xdr:row>87</xdr:row>
      <xdr:rowOff>638175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88</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90</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38100</xdr:rowOff>
    </xdr:from>
    <xdr:to>
      <xdr:col>3</xdr:col>
      <xdr:colOff>1552575</xdr:colOff>
      <xdr:row>92</xdr:row>
      <xdr:rowOff>638175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38100</xdr:rowOff>
    </xdr:from>
    <xdr:to>
      <xdr:col>3</xdr:col>
      <xdr:colOff>1552575</xdr:colOff>
      <xdr:row>94</xdr:row>
      <xdr:rowOff>638175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38100</xdr:rowOff>
    </xdr:from>
    <xdr:to>
      <xdr:col>3</xdr:col>
      <xdr:colOff>1552575</xdr:colOff>
      <xdr:row>96</xdr:row>
      <xdr:rowOff>638175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38100</xdr:rowOff>
    </xdr:from>
    <xdr:to>
      <xdr:col>3</xdr:col>
      <xdr:colOff>1552575</xdr:colOff>
      <xdr:row>98</xdr:row>
      <xdr:rowOff>638175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99</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28575</xdr:rowOff>
    </xdr:from>
    <xdr:to>
      <xdr:col>3</xdr:col>
      <xdr:colOff>1552575</xdr:colOff>
      <xdr:row>100</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101</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102</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103</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104</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105</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106</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109</xdr:row>
      <xdr:rowOff>419100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38100</xdr:rowOff>
    </xdr:from>
    <xdr:to>
      <xdr:col>3</xdr:col>
      <xdr:colOff>1552575</xdr:colOff>
      <xdr:row>111</xdr:row>
      <xdr:rowOff>638175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38100</xdr:rowOff>
    </xdr:from>
    <xdr:to>
      <xdr:col>3</xdr:col>
      <xdr:colOff>1552575</xdr:colOff>
      <xdr:row>113</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38100</xdr:rowOff>
    </xdr:from>
    <xdr:to>
      <xdr:col>3</xdr:col>
      <xdr:colOff>1552575</xdr:colOff>
      <xdr:row>115</xdr:row>
      <xdr:rowOff>638175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38100</xdr:rowOff>
    </xdr:from>
    <xdr:to>
      <xdr:col>3</xdr:col>
      <xdr:colOff>1552575</xdr:colOff>
      <xdr:row>117</xdr:row>
      <xdr:rowOff>638175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28575</xdr:rowOff>
    </xdr:from>
    <xdr:to>
      <xdr:col>3</xdr:col>
      <xdr:colOff>1552575</xdr:colOff>
      <xdr:row>118</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119</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120</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28575</xdr:rowOff>
    </xdr:from>
    <xdr:to>
      <xdr:col>3</xdr:col>
      <xdr:colOff>1552575</xdr:colOff>
      <xdr:row>121</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122</xdr:row>
      <xdr:rowOff>1266825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123</xdr:row>
      <xdr:rowOff>1266825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124</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38100</xdr:rowOff>
    </xdr:from>
    <xdr:to>
      <xdr:col>3</xdr:col>
      <xdr:colOff>1552575</xdr:colOff>
      <xdr:row>126</xdr:row>
      <xdr:rowOff>638175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127</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128</xdr:row>
      <xdr:rowOff>1266825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28575</xdr:rowOff>
    </xdr:from>
    <xdr:to>
      <xdr:col>3</xdr:col>
      <xdr:colOff>1552575</xdr:colOff>
      <xdr:row>131</xdr:row>
      <xdr:rowOff>419100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28575</xdr:rowOff>
    </xdr:from>
    <xdr:to>
      <xdr:col>3</xdr:col>
      <xdr:colOff>1552575</xdr:colOff>
      <xdr:row>132</xdr:row>
      <xdr:rowOff>1266825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133</xdr:row>
      <xdr:rowOff>28575</xdr:rowOff>
    </xdr:from>
    <xdr:to>
      <xdr:col>3</xdr:col>
      <xdr:colOff>1552575</xdr:colOff>
      <xdr:row>141</xdr:row>
      <xdr:rowOff>133350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145</xdr:row>
      <xdr:rowOff>209550</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148</xdr:row>
      <xdr:rowOff>419100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149</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150</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151</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152</xdr:row>
      <xdr:rowOff>1266825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153</xdr:row>
      <xdr:rowOff>28575</xdr:rowOff>
    </xdr:from>
    <xdr:to>
      <xdr:col>3</xdr:col>
      <xdr:colOff>1552575</xdr:colOff>
      <xdr:row>153</xdr:row>
      <xdr:rowOff>1266825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28575</xdr:rowOff>
    </xdr:from>
    <xdr:to>
      <xdr:col>3</xdr:col>
      <xdr:colOff>1552575</xdr:colOff>
      <xdr:row>154</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28575</xdr:rowOff>
    </xdr:from>
    <xdr:to>
      <xdr:col>3</xdr:col>
      <xdr:colOff>1552575</xdr:colOff>
      <xdr:row>155</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156</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157</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28575</xdr:rowOff>
    </xdr:from>
    <xdr:to>
      <xdr:col>3</xdr:col>
      <xdr:colOff>1552575</xdr:colOff>
      <xdr:row>158</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38100</xdr:rowOff>
    </xdr:from>
    <xdr:to>
      <xdr:col>3</xdr:col>
      <xdr:colOff>1552575</xdr:colOff>
      <xdr:row>160</xdr:row>
      <xdr:rowOff>638175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38100</xdr:rowOff>
    </xdr:from>
    <xdr:to>
      <xdr:col>3</xdr:col>
      <xdr:colOff>1552575</xdr:colOff>
      <xdr:row>162</xdr:row>
      <xdr:rowOff>638175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163</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164</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28575</xdr:rowOff>
    </xdr:from>
    <xdr:to>
      <xdr:col>3</xdr:col>
      <xdr:colOff>1552575</xdr:colOff>
      <xdr:row>165</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166</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28575</xdr:rowOff>
    </xdr:from>
    <xdr:to>
      <xdr:col>3</xdr:col>
      <xdr:colOff>1552575</xdr:colOff>
      <xdr:row>167</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28575</xdr:rowOff>
    </xdr:from>
    <xdr:to>
      <xdr:col>3</xdr:col>
      <xdr:colOff>1552575</xdr:colOff>
      <xdr:row>168</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169</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170</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28575</xdr:rowOff>
    </xdr:from>
    <xdr:to>
      <xdr:col>3</xdr:col>
      <xdr:colOff>1552575</xdr:colOff>
      <xdr:row>171</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172</xdr:row>
      <xdr:rowOff>28575</xdr:rowOff>
    </xdr:from>
    <xdr:to>
      <xdr:col>3</xdr:col>
      <xdr:colOff>1552575</xdr:colOff>
      <xdr:row>172</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173</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176</xdr:row>
      <xdr:rowOff>419100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28575</xdr:rowOff>
    </xdr:from>
    <xdr:to>
      <xdr:col>3</xdr:col>
      <xdr:colOff>1552575</xdr:colOff>
      <xdr:row>177</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28575</xdr:rowOff>
    </xdr:from>
    <xdr:to>
      <xdr:col>3</xdr:col>
      <xdr:colOff>1552575</xdr:colOff>
      <xdr:row>178</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181</xdr:row>
      <xdr:rowOff>419100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182</xdr:row>
      <xdr:rowOff>1266825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28575</xdr:rowOff>
    </xdr:from>
    <xdr:to>
      <xdr:col>3</xdr:col>
      <xdr:colOff>1552575</xdr:colOff>
      <xdr:row>183</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186</xdr:row>
      <xdr:rowOff>419100</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187</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188</xdr:row>
      <xdr:rowOff>28575</xdr:rowOff>
    </xdr:from>
    <xdr:to>
      <xdr:col>3</xdr:col>
      <xdr:colOff>1552575</xdr:colOff>
      <xdr:row>188</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189</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190</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28575</xdr:rowOff>
    </xdr:from>
    <xdr:to>
      <xdr:col>3</xdr:col>
      <xdr:colOff>1552575</xdr:colOff>
      <xdr:row>191</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192</xdr:row>
      <xdr:rowOff>28575</xdr:rowOff>
    </xdr:from>
    <xdr:to>
      <xdr:col>3</xdr:col>
      <xdr:colOff>1552575</xdr:colOff>
      <xdr:row>194</xdr:row>
      <xdr:rowOff>419100</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28575</xdr:rowOff>
    </xdr:from>
    <xdr:to>
      <xdr:col>3</xdr:col>
      <xdr:colOff>1552575</xdr:colOff>
      <xdr:row>195</xdr:row>
      <xdr:rowOff>1266825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196</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28575</xdr:rowOff>
    </xdr:from>
    <xdr:to>
      <xdr:col>3</xdr:col>
      <xdr:colOff>1552575</xdr:colOff>
      <xdr:row>197</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198</xdr:row>
      <xdr:rowOff>28575</xdr:rowOff>
    </xdr:from>
    <xdr:to>
      <xdr:col>3</xdr:col>
      <xdr:colOff>1552575</xdr:colOff>
      <xdr:row>200</xdr:row>
      <xdr:rowOff>419100</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28575</xdr:rowOff>
    </xdr:from>
    <xdr:to>
      <xdr:col>3</xdr:col>
      <xdr:colOff>1552575</xdr:colOff>
      <xdr:row>203</xdr:row>
      <xdr:rowOff>419100</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28575</xdr:rowOff>
    </xdr:from>
    <xdr:to>
      <xdr:col>3</xdr:col>
      <xdr:colOff>1552575</xdr:colOff>
      <xdr:row>206</xdr:row>
      <xdr:rowOff>419100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207</xdr:row>
      <xdr:rowOff>28575</xdr:rowOff>
    </xdr:from>
    <xdr:to>
      <xdr:col>3</xdr:col>
      <xdr:colOff>1552575</xdr:colOff>
      <xdr:row>207</xdr:row>
      <xdr:rowOff>1266825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28575</xdr:rowOff>
    </xdr:from>
    <xdr:to>
      <xdr:col>3</xdr:col>
      <xdr:colOff>1552575</xdr:colOff>
      <xdr:row>208</xdr:row>
      <xdr:rowOff>1266825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209</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210</xdr:row>
      <xdr:rowOff>28575</xdr:rowOff>
    </xdr:from>
    <xdr:to>
      <xdr:col>3</xdr:col>
      <xdr:colOff>1552575</xdr:colOff>
      <xdr:row>212</xdr:row>
      <xdr:rowOff>419100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213</xdr:row>
      <xdr:rowOff>38100</xdr:rowOff>
    </xdr:from>
    <xdr:to>
      <xdr:col>3</xdr:col>
      <xdr:colOff>1552575</xdr:colOff>
      <xdr:row>214</xdr:row>
      <xdr:rowOff>638175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215</xdr:row>
      <xdr:rowOff>1266825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216</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38100</xdr:rowOff>
    </xdr:from>
    <xdr:to>
      <xdr:col>3</xdr:col>
      <xdr:colOff>1552575</xdr:colOff>
      <xdr:row>218</xdr:row>
      <xdr:rowOff>638175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219</xdr:row>
      <xdr:rowOff>28575</xdr:rowOff>
    </xdr:from>
    <xdr:to>
      <xdr:col>3</xdr:col>
      <xdr:colOff>1552575</xdr:colOff>
      <xdr:row>219</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38100</xdr:rowOff>
    </xdr:from>
    <xdr:to>
      <xdr:col>3</xdr:col>
      <xdr:colOff>1552575</xdr:colOff>
      <xdr:row>221</xdr:row>
      <xdr:rowOff>638175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222</xdr:row>
      <xdr:rowOff>28575</xdr:rowOff>
    </xdr:from>
    <xdr:to>
      <xdr:col>3</xdr:col>
      <xdr:colOff>1552575</xdr:colOff>
      <xdr:row>222</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223</xdr:row>
      <xdr:rowOff>28575</xdr:rowOff>
    </xdr:from>
    <xdr:to>
      <xdr:col>3</xdr:col>
      <xdr:colOff>1552575</xdr:colOff>
      <xdr:row>223</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224</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38100</xdr:rowOff>
    </xdr:from>
    <xdr:to>
      <xdr:col>3</xdr:col>
      <xdr:colOff>1552575</xdr:colOff>
      <xdr:row>226</xdr:row>
      <xdr:rowOff>638175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227</xdr:row>
      <xdr:rowOff>28575</xdr:rowOff>
    </xdr:from>
    <xdr:to>
      <xdr:col>3</xdr:col>
      <xdr:colOff>1552575</xdr:colOff>
      <xdr:row>229</xdr:row>
      <xdr:rowOff>419100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38100</xdr:rowOff>
    </xdr:from>
    <xdr:to>
      <xdr:col>3</xdr:col>
      <xdr:colOff>1552575</xdr:colOff>
      <xdr:row>231</xdr:row>
      <xdr:rowOff>638175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232</xdr:row>
      <xdr:rowOff>28575</xdr:rowOff>
    </xdr:from>
    <xdr:to>
      <xdr:col>3</xdr:col>
      <xdr:colOff>1552575</xdr:colOff>
      <xdr:row>232</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38100</xdr:rowOff>
    </xdr:from>
    <xdr:to>
      <xdr:col>3</xdr:col>
      <xdr:colOff>1552575</xdr:colOff>
      <xdr:row>234</xdr:row>
      <xdr:rowOff>638175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235</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236</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237</xdr:row>
      <xdr:rowOff>28575</xdr:rowOff>
    </xdr:from>
    <xdr:to>
      <xdr:col>3</xdr:col>
      <xdr:colOff>1552575</xdr:colOff>
      <xdr:row>240</xdr:row>
      <xdr:rowOff>209550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241</xdr:row>
      <xdr:rowOff>28575</xdr:rowOff>
    </xdr:from>
    <xdr:to>
      <xdr:col>3</xdr:col>
      <xdr:colOff>1552575</xdr:colOff>
      <xdr:row>243</xdr:row>
      <xdr:rowOff>419100</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246</xdr:row>
      <xdr:rowOff>419100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28575</xdr:rowOff>
    </xdr:from>
    <xdr:to>
      <xdr:col>3</xdr:col>
      <xdr:colOff>1552575</xdr:colOff>
      <xdr:row>247</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248</xdr:row>
      <xdr:rowOff>28575</xdr:rowOff>
    </xdr:from>
    <xdr:to>
      <xdr:col>3</xdr:col>
      <xdr:colOff>1552575</xdr:colOff>
      <xdr:row>248</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28575</xdr:rowOff>
    </xdr:from>
    <xdr:to>
      <xdr:col>3</xdr:col>
      <xdr:colOff>1552575</xdr:colOff>
      <xdr:row>249</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258</xdr:row>
      <xdr:rowOff>133350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266</xdr:row>
      <xdr:rowOff>209550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28575</xdr:rowOff>
    </xdr:from>
    <xdr:to>
      <xdr:col>3</xdr:col>
      <xdr:colOff>1552575</xdr:colOff>
      <xdr:row>270</xdr:row>
      <xdr:rowOff>209550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271</xdr:row>
      <xdr:rowOff>28575</xdr:rowOff>
    </xdr:from>
    <xdr:to>
      <xdr:col>3</xdr:col>
      <xdr:colOff>1552575</xdr:colOff>
      <xdr:row>274</xdr:row>
      <xdr:rowOff>209550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28575</xdr:rowOff>
    </xdr:from>
    <xdr:to>
      <xdr:col>3</xdr:col>
      <xdr:colOff>1552575</xdr:colOff>
      <xdr:row>280</xdr:row>
      <xdr:rowOff>209550</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281</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28575</xdr:rowOff>
    </xdr:from>
    <xdr:to>
      <xdr:col>3</xdr:col>
      <xdr:colOff>1552575</xdr:colOff>
      <xdr:row>282</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28575</xdr:rowOff>
    </xdr:from>
    <xdr:to>
      <xdr:col>3</xdr:col>
      <xdr:colOff>1552575</xdr:colOff>
      <xdr:row>286</xdr:row>
      <xdr:rowOff>209550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287</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288</xdr:row>
      <xdr:rowOff>28575</xdr:rowOff>
    </xdr:from>
    <xdr:to>
      <xdr:col>3</xdr:col>
      <xdr:colOff>1552575</xdr:colOff>
      <xdr:row>291</xdr:row>
      <xdr:rowOff>209550</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28575</xdr:rowOff>
    </xdr:from>
    <xdr:to>
      <xdr:col>3</xdr:col>
      <xdr:colOff>1552575</xdr:colOff>
      <xdr:row>292</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28575</xdr:rowOff>
    </xdr:from>
    <xdr:to>
      <xdr:col>3</xdr:col>
      <xdr:colOff>1552575</xdr:colOff>
      <xdr:row>293</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28575</xdr:rowOff>
    </xdr:from>
    <xdr:to>
      <xdr:col>3</xdr:col>
      <xdr:colOff>1552575</xdr:colOff>
      <xdr:row>294</xdr:row>
      <xdr:rowOff>1266825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295</xdr:row>
      <xdr:rowOff>28575</xdr:rowOff>
    </xdr:from>
    <xdr:to>
      <xdr:col>3</xdr:col>
      <xdr:colOff>1552575</xdr:colOff>
      <xdr:row>298</xdr:row>
      <xdr:rowOff>209550</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28575</xdr:rowOff>
    </xdr:from>
    <xdr:to>
      <xdr:col>3</xdr:col>
      <xdr:colOff>1552575</xdr:colOff>
      <xdr:row>299</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300</xdr:row>
      <xdr:rowOff>38100</xdr:rowOff>
    </xdr:from>
    <xdr:to>
      <xdr:col>3</xdr:col>
      <xdr:colOff>1552575</xdr:colOff>
      <xdr:row>301</xdr:row>
      <xdr:rowOff>638175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302</xdr:row>
      <xdr:rowOff>1266825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303</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28575</xdr:rowOff>
    </xdr:from>
    <xdr:to>
      <xdr:col>3</xdr:col>
      <xdr:colOff>1552575</xdr:colOff>
      <xdr:row>304</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38100</xdr:rowOff>
    </xdr:from>
    <xdr:to>
      <xdr:col>3</xdr:col>
      <xdr:colOff>1552575</xdr:colOff>
      <xdr:row>306</xdr:row>
      <xdr:rowOff>638175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307</xdr:row>
      <xdr:rowOff>28575</xdr:rowOff>
    </xdr:from>
    <xdr:to>
      <xdr:col>3</xdr:col>
      <xdr:colOff>1552575</xdr:colOff>
      <xdr:row>309</xdr:row>
      <xdr:rowOff>419100</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38100</xdr:rowOff>
    </xdr:from>
    <xdr:to>
      <xdr:col>3</xdr:col>
      <xdr:colOff>1552575</xdr:colOff>
      <xdr:row>311</xdr:row>
      <xdr:rowOff>638175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28575</xdr:rowOff>
    </xdr:from>
    <xdr:to>
      <xdr:col>3</xdr:col>
      <xdr:colOff>1552575</xdr:colOff>
      <xdr:row>312</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28575</xdr:rowOff>
    </xdr:from>
    <xdr:to>
      <xdr:col>3</xdr:col>
      <xdr:colOff>1552575</xdr:colOff>
      <xdr:row>315</xdr:row>
      <xdr:rowOff>419100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28575</xdr:rowOff>
    </xdr:from>
    <xdr:to>
      <xdr:col>3</xdr:col>
      <xdr:colOff>1552575</xdr:colOff>
      <xdr:row>316</xdr:row>
      <xdr:rowOff>1266825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317</xdr:row>
      <xdr:rowOff>38100</xdr:rowOff>
    </xdr:from>
    <xdr:to>
      <xdr:col>3</xdr:col>
      <xdr:colOff>1552575</xdr:colOff>
      <xdr:row>318</xdr:row>
      <xdr:rowOff>638175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28575</xdr:rowOff>
    </xdr:from>
    <xdr:to>
      <xdr:col>3</xdr:col>
      <xdr:colOff>1552575</xdr:colOff>
      <xdr:row>321</xdr:row>
      <xdr:rowOff>419100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38100</xdr:rowOff>
    </xdr:from>
    <xdr:to>
      <xdr:col>3</xdr:col>
      <xdr:colOff>1552575</xdr:colOff>
      <xdr:row>323</xdr:row>
      <xdr:rowOff>638175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28575</xdr:rowOff>
    </xdr:from>
    <xdr:to>
      <xdr:col>3</xdr:col>
      <xdr:colOff>1552575</xdr:colOff>
      <xdr:row>327</xdr:row>
      <xdr:rowOff>209550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330</xdr:row>
      <xdr:rowOff>419100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331</xdr:row>
      <xdr:rowOff>28575</xdr:rowOff>
    </xdr:from>
    <xdr:to>
      <xdr:col>3</xdr:col>
      <xdr:colOff>1552575</xdr:colOff>
      <xdr:row>331</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332</xdr:row>
      <xdr:rowOff>28575</xdr:rowOff>
    </xdr:from>
    <xdr:to>
      <xdr:col>3</xdr:col>
      <xdr:colOff>1552575</xdr:colOff>
      <xdr:row>332</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333</xdr:row>
      <xdr:rowOff>38100</xdr:rowOff>
    </xdr:from>
    <xdr:to>
      <xdr:col>3</xdr:col>
      <xdr:colOff>1552575</xdr:colOff>
      <xdr:row>334</xdr:row>
      <xdr:rowOff>638175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335</xdr:row>
      <xdr:rowOff>28575</xdr:rowOff>
    </xdr:from>
    <xdr:to>
      <xdr:col>3</xdr:col>
      <xdr:colOff>1552575</xdr:colOff>
      <xdr:row>335</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336</xdr:row>
      <xdr:rowOff>28575</xdr:rowOff>
    </xdr:from>
    <xdr:to>
      <xdr:col>3</xdr:col>
      <xdr:colOff>1552575</xdr:colOff>
      <xdr:row>336</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28575</xdr:rowOff>
    </xdr:from>
    <xdr:to>
      <xdr:col>3</xdr:col>
      <xdr:colOff>1552575</xdr:colOff>
      <xdr:row>337</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28575</xdr:rowOff>
    </xdr:from>
    <xdr:to>
      <xdr:col>3</xdr:col>
      <xdr:colOff>1552575</xdr:colOff>
      <xdr:row>338</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339</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340</xdr:row>
      <xdr:rowOff>28575</xdr:rowOff>
    </xdr:from>
    <xdr:to>
      <xdr:col>3</xdr:col>
      <xdr:colOff>1552575</xdr:colOff>
      <xdr:row>340</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341</xdr:row>
      <xdr:rowOff>28575</xdr:rowOff>
    </xdr:from>
    <xdr:to>
      <xdr:col>3</xdr:col>
      <xdr:colOff>1552575</xdr:colOff>
      <xdr:row>341</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342</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343</xdr:row>
      <xdr:rowOff>28575</xdr:rowOff>
    </xdr:from>
    <xdr:to>
      <xdr:col>3</xdr:col>
      <xdr:colOff>1552575</xdr:colOff>
      <xdr:row>343</xdr:row>
      <xdr:rowOff>1266825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344</xdr:row>
      <xdr:rowOff>28575</xdr:rowOff>
    </xdr:from>
    <xdr:to>
      <xdr:col>3</xdr:col>
      <xdr:colOff>1552575</xdr:colOff>
      <xdr:row>344</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345</xdr:row>
      <xdr:rowOff>28575</xdr:rowOff>
    </xdr:from>
    <xdr:to>
      <xdr:col>3</xdr:col>
      <xdr:colOff>1552575</xdr:colOff>
      <xdr:row>347</xdr:row>
      <xdr:rowOff>419100</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348</xdr:row>
      <xdr:rowOff>28575</xdr:rowOff>
    </xdr:from>
    <xdr:to>
      <xdr:col>3</xdr:col>
      <xdr:colOff>1552575</xdr:colOff>
      <xdr:row>350</xdr:row>
      <xdr:rowOff>419100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38100</xdr:rowOff>
    </xdr:from>
    <xdr:to>
      <xdr:col>3</xdr:col>
      <xdr:colOff>1552575</xdr:colOff>
      <xdr:row>352</xdr:row>
      <xdr:rowOff>638175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353</xdr:row>
      <xdr:rowOff>28575</xdr:rowOff>
    </xdr:from>
    <xdr:to>
      <xdr:col>3</xdr:col>
      <xdr:colOff>1552575</xdr:colOff>
      <xdr:row>357</xdr:row>
      <xdr:rowOff>333375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358</xdr:row>
      <xdr:rowOff>28575</xdr:rowOff>
    </xdr:from>
    <xdr:to>
      <xdr:col>3</xdr:col>
      <xdr:colOff>1552575</xdr:colOff>
      <xdr:row>358</xdr:row>
      <xdr:rowOff>1266825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359</xdr:row>
      <xdr:rowOff>28575</xdr:rowOff>
    </xdr:from>
    <xdr:to>
      <xdr:col>3</xdr:col>
      <xdr:colOff>1552575</xdr:colOff>
      <xdr:row>359</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360</xdr:row>
      <xdr:rowOff>38100</xdr:rowOff>
    </xdr:from>
    <xdr:to>
      <xdr:col>3</xdr:col>
      <xdr:colOff>1552575</xdr:colOff>
      <xdr:row>361</xdr:row>
      <xdr:rowOff>638175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38100</xdr:rowOff>
    </xdr:from>
    <xdr:to>
      <xdr:col>3</xdr:col>
      <xdr:colOff>1552575</xdr:colOff>
      <xdr:row>363</xdr:row>
      <xdr:rowOff>638175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364</xdr:row>
      <xdr:rowOff>28575</xdr:rowOff>
    </xdr:from>
    <xdr:to>
      <xdr:col>3</xdr:col>
      <xdr:colOff>1552575</xdr:colOff>
      <xdr:row>364</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365</xdr:row>
      <xdr:rowOff>28575</xdr:rowOff>
    </xdr:from>
    <xdr:to>
      <xdr:col>3</xdr:col>
      <xdr:colOff>1552575</xdr:colOff>
      <xdr:row>369</xdr:row>
      <xdr:rowOff>333375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370</xdr:row>
      <xdr:rowOff>38100</xdr:rowOff>
    </xdr:from>
    <xdr:to>
      <xdr:col>3</xdr:col>
      <xdr:colOff>1552575</xdr:colOff>
      <xdr:row>371</xdr:row>
      <xdr:rowOff>638175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38100</xdr:rowOff>
    </xdr:from>
    <xdr:to>
      <xdr:col>3</xdr:col>
      <xdr:colOff>1552575</xdr:colOff>
      <xdr:row>373</xdr:row>
      <xdr:rowOff>638175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28575</xdr:rowOff>
    </xdr:from>
    <xdr:to>
      <xdr:col>3</xdr:col>
      <xdr:colOff>1552575</xdr:colOff>
      <xdr:row>374</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375</xdr:row>
      <xdr:rowOff>28575</xdr:rowOff>
    </xdr:from>
    <xdr:to>
      <xdr:col>3</xdr:col>
      <xdr:colOff>1552575</xdr:colOff>
      <xdr:row>375</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376</xdr:row>
      <xdr:rowOff>28575</xdr:rowOff>
    </xdr:from>
    <xdr:to>
      <xdr:col>3</xdr:col>
      <xdr:colOff>1552575</xdr:colOff>
      <xdr:row>376</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377</xdr:row>
      <xdr:rowOff>28575</xdr:rowOff>
    </xdr:from>
    <xdr:to>
      <xdr:col>3</xdr:col>
      <xdr:colOff>1552575</xdr:colOff>
      <xdr:row>377</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378</xdr:row>
      <xdr:rowOff>28575</xdr:rowOff>
    </xdr:from>
    <xdr:to>
      <xdr:col>3</xdr:col>
      <xdr:colOff>1552575</xdr:colOff>
      <xdr:row>378</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379</xdr:row>
      <xdr:rowOff>28575</xdr:rowOff>
    </xdr:from>
    <xdr:to>
      <xdr:col>3</xdr:col>
      <xdr:colOff>1552575</xdr:colOff>
      <xdr:row>379</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38100</xdr:rowOff>
    </xdr:from>
    <xdr:to>
      <xdr:col>3</xdr:col>
      <xdr:colOff>1552575</xdr:colOff>
      <xdr:row>381</xdr:row>
      <xdr:rowOff>638175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382</xdr:row>
      <xdr:rowOff>38100</xdr:rowOff>
    </xdr:from>
    <xdr:to>
      <xdr:col>3</xdr:col>
      <xdr:colOff>1552575</xdr:colOff>
      <xdr:row>383</xdr:row>
      <xdr:rowOff>638175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28575</xdr:rowOff>
    </xdr:from>
    <xdr:to>
      <xdr:col>3</xdr:col>
      <xdr:colOff>1552575</xdr:colOff>
      <xdr:row>388</xdr:row>
      <xdr:rowOff>333375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389</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390"/>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3"/>
      <c r="B2" s="33"/>
      <c r="C2" s="33"/>
      <c r="D2" s="33"/>
      <c r="E2" s="33"/>
      <c r="F2" s="33"/>
      <c r="G2" s="33"/>
      <c r="H2" s="33"/>
      <c r="I2" s="33"/>
      <c r="J2" s="34"/>
      <c r="K2" s="33"/>
      <c r="L2" s="33"/>
      <c r="M2" s="33"/>
      <c r="N2" s="33"/>
      <c r="O2" s="33"/>
      <c r="P2" s="33"/>
      <c r="Q2" s="33"/>
      <c r="R2" s="35"/>
      <c r="S2" s="33"/>
      <c r="T2" s="33"/>
      <c r="U2" s="33"/>
      <c r="V2" s="33"/>
      <c r="W2" s="33"/>
      <c r="X2" s="33"/>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843</v>
      </c>
      <c r="T3" s="10" t="s">
        <v>18</v>
      </c>
      <c r="U3" s="10" t="s">
        <v>19</v>
      </c>
      <c r="V3" s="7" t="s">
        <v>20</v>
      </c>
      <c r="W3" s="7" t="s">
        <v>21</v>
      </c>
      <c r="X3" s="5" t="s">
        <v>22</v>
      </c>
    </row>
    <row r="4" spans="1:24" s="1" customFormat="1" ht="11" customHeight="1" x14ac:dyDescent="0.3">
      <c r="A4" s="11" t="s">
        <v>23</v>
      </c>
      <c r="B4" s="11" t="s">
        <v>24</v>
      </c>
      <c r="C4" s="12" t="s">
        <v>25</v>
      </c>
      <c r="D4" s="54"/>
      <c r="E4" s="36" t="str">
        <f t="shared" ref="E4:E13" si="0">HYPERLINK("https://www.google.ru/search?q=112370721&amp;newwindow=1&amp;tbm=isch","Еще фото")</f>
        <v>Еще фото</v>
      </c>
      <c r="F4" s="13"/>
      <c r="G4" s="11" t="s">
        <v>26</v>
      </c>
      <c r="H4" s="11" t="s">
        <v>27</v>
      </c>
      <c r="I4" s="14" t="s">
        <v>26</v>
      </c>
      <c r="J4" s="14" t="s">
        <v>28</v>
      </c>
      <c r="K4" s="15" t="s">
        <v>29</v>
      </c>
      <c r="L4" s="52" t="s">
        <v>30</v>
      </c>
      <c r="M4" s="14"/>
      <c r="N4" s="14" t="s">
        <v>31</v>
      </c>
      <c r="O4" s="14"/>
      <c r="P4" s="15" t="s">
        <v>32</v>
      </c>
      <c r="Q4" s="16">
        <v>12199</v>
      </c>
      <c r="R4" s="17">
        <v>47</v>
      </c>
      <c r="S4" s="18">
        <v>7435.2905000000001</v>
      </c>
      <c r="T4" s="19" t="s">
        <v>33</v>
      </c>
      <c r="U4" s="20" t="s">
        <v>34</v>
      </c>
      <c r="V4" s="21">
        <v>48</v>
      </c>
      <c r="W4" s="21">
        <v>1</v>
      </c>
      <c r="X4" s="22"/>
    </row>
    <row r="5" spans="1:24" s="1" customFormat="1" ht="11" customHeight="1" x14ac:dyDescent="0.3">
      <c r="A5" s="23" t="s">
        <v>23</v>
      </c>
      <c r="B5" s="23" t="s">
        <v>24</v>
      </c>
      <c r="C5" s="12" t="s">
        <v>25</v>
      </c>
      <c r="D5" s="55"/>
      <c r="E5" s="36" t="str">
        <f t="shared" si="0"/>
        <v>Еще фото</v>
      </c>
      <c r="F5" s="13"/>
      <c r="G5" s="23" t="s">
        <v>26</v>
      </c>
      <c r="H5" s="23" t="s">
        <v>27</v>
      </c>
      <c r="I5" s="23" t="s">
        <v>26</v>
      </c>
      <c r="J5" s="14" t="s">
        <v>28</v>
      </c>
      <c r="K5" s="15" t="s">
        <v>29</v>
      </c>
      <c r="L5" s="57"/>
      <c r="M5" s="14"/>
      <c r="N5" s="14" t="s">
        <v>31</v>
      </c>
      <c r="O5" s="14"/>
      <c r="P5" s="15" t="s">
        <v>32</v>
      </c>
      <c r="Q5" s="16">
        <v>12199</v>
      </c>
      <c r="R5" s="17">
        <v>47</v>
      </c>
      <c r="S5" s="18">
        <v>7435.2905000000001</v>
      </c>
      <c r="T5" s="19" t="s">
        <v>33</v>
      </c>
      <c r="U5" s="20" t="s">
        <v>35</v>
      </c>
      <c r="V5" s="21">
        <v>48</v>
      </c>
      <c r="W5" s="21">
        <v>4</v>
      </c>
      <c r="X5" s="22"/>
    </row>
    <row r="6" spans="1:24" s="1" customFormat="1" ht="11" customHeight="1" x14ac:dyDescent="0.3">
      <c r="A6" s="23" t="s">
        <v>23</v>
      </c>
      <c r="B6" s="23" t="s">
        <v>24</v>
      </c>
      <c r="C6" s="12" t="s">
        <v>25</v>
      </c>
      <c r="D6" s="55"/>
      <c r="E6" s="36" t="str">
        <f t="shared" si="0"/>
        <v>Еще фото</v>
      </c>
      <c r="F6" s="13"/>
      <c r="G6" s="23" t="s">
        <v>26</v>
      </c>
      <c r="H6" s="23" t="s">
        <v>27</v>
      </c>
      <c r="I6" s="23" t="s">
        <v>26</v>
      </c>
      <c r="J6" s="14" t="s">
        <v>28</v>
      </c>
      <c r="K6" s="15" t="s">
        <v>29</v>
      </c>
      <c r="L6" s="57"/>
      <c r="M6" s="14"/>
      <c r="N6" s="14" t="s">
        <v>31</v>
      </c>
      <c r="O6" s="14"/>
      <c r="P6" s="15" t="s">
        <v>32</v>
      </c>
      <c r="Q6" s="16">
        <v>12199</v>
      </c>
      <c r="R6" s="17">
        <v>47</v>
      </c>
      <c r="S6" s="18">
        <v>7435.2905000000001</v>
      </c>
      <c r="T6" s="19" t="s">
        <v>33</v>
      </c>
      <c r="U6" s="20" t="s">
        <v>36</v>
      </c>
      <c r="V6" s="24" t="s">
        <v>37</v>
      </c>
      <c r="W6" s="21">
        <v>1</v>
      </c>
      <c r="X6" s="22"/>
    </row>
    <row r="7" spans="1:24" s="1" customFormat="1" ht="11" customHeight="1" x14ac:dyDescent="0.3">
      <c r="A7" s="23" t="s">
        <v>23</v>
      </c>
      <c r="B7" s="23" t="s">
        <v>24</v>
      </c>
      <c r="C7" s="12" t="s">
        <v>25</v>
      </c>
      <c r="D7" s="55"/>
      <c r="E7" s="36" t="str">
        <f t="shared" si="0"/>
        <v>Еще фото</v>
      </c>
      <c r="F7" s="13"/>
      <c r="G7" s="23" t="s">
        <v>26</v>
      </c>
      <c r="H7" s="23" t="s">
        <v>27</v>
      </c>
      <c r="I7" s="23" t="s">
        <v>26</v>
      </c>
      <c r="J7" s="14" t="s">
        <v>28</v>
      </c>
      <c r="K7" s="15" t="s">
        <v>29</v>
      </c>
      <c r="L7" s="57"/>
      <c r="M7" s="14"/>
      <c r="N7" s="14" t="s">
        <v>31</v>
      </c>
      <c r="O7" s="14"/>
      <c r="P7" s="15" t="s">
        <v>32</v>
      </c>
      <c r="Q7" s="16">
        <v>12199</v>
      </c>
      <c r="R7" s="17">
        <v>47</v>
      </c>
      <c r="S7" s="18">
        <v>7435.2905000000001</v>
      </c>
      <c r="T7" s="19" t="s">
        <v>33</v>
      </c>
      <c r="U7" s="20" t="s">
        <v>38</v>
      </c>
      <c r="V7" s="24" t="s">
        <v>37</v>
      </c>
      <c r="W7" s="21">
        <v>1</v>
      </c>
      <c r="X7" s="22"/>
    </row>
    <row r="8" spans="1:24" s="1" customFormat="1" ht="11" customHeight="1" x14ac:dyDescent="0.3">
      <c r="A8" s="23" t="s">
        <v>23</v>
      </c>
      <c r="B8" s="23" t="s">
        <v>24</v>
      </c>
      <c r="C8" s="12" t="s">
        <v>25</v>
      </c>
      <c r="D8" s="55"/>
      <c r="E8" s="36" t="str">
        <f t="shared" si="0"/>
        <v>Еще фото</v>
      </c>
      <c r="F8" s="13"/>
      <c r="G8" s="23" t="s">
        <v>26</v>
      </c>
      <c r="H8" s="23" t="s">
        <v>27</v>
      </c>
      <c r="I8" s="23" t="s">
        <v>26</v>
      </c>
      <c r="J8" s="14" t="s">
        <v>28</v>
      </c>
      <c r="K8" s="15" t="s">
        <v>29</v>
      </c>
      <c r="L8" s="57"/>
      <c r="M8" s="14"/>
      <c r="N8" s="14" t="s">
        <v>31</v>
      </c>
      <c r="O8" s="14"/>
      <c r="P8" s="15" t="s">
        <v>32</v>
      </c>
      <c r="Q8" s="16">
        <v>12199</v>
      </c>
      <c r="R8" s="17">
        <v>47</v>
      </c>
      <c r="S8" s="18">
        <v>7435.2905000000001</v>
      </c>
      <c r="T8" s="19" t="s">
        <v>33</v>
      </c>
      <c r="U8" s="20" t="s">
        <v>39</v>
      </c>
      <c r="V8" s="24" t="s">
        <v>37</v>
      </c>
      <c r="W8" s="21">
        <v>4</v>
      </c>
      <c r="X8" s="22"/>
    </row>
    <row r="9" spans="1:24" s="1" customFormat="1" ht="11" customHeight="1" x14ac:dyDescent="0.3">
      <c r="A9" s="23" t="s">
        <v>23</v>
      </c>
      <c r="B9" s="23" t="s">
        <v>24</v>
      </c>
      <c r="C9" s="12" t="s">
        <v>25</v>
      </c>
      <c r="D9" s="55"/>
      <c r="E9" s="36" t="str">
        <f t="shared" si="0"/>
        <v>Еще фото</v>
      </c>
      <c r="F9" s="13"/>
      <c r="G9" s="23" t="s">
        <v>26</v>
      </c>
      <c r="H9" s="23" t="s">
        <v>27</v>
      </c>
      <c r="I9" s="23" t="s">
        <v>26</v>
      </c>
      <c r="J9" s="14" t="s">
        <v>28</v>
      </c>
      <c r="K9" s="15" t="s">
        <v>29</v>
      </c>
      <c r="L9" s="57"/>
      <c r="M9" s="14"/>
      <c r="N9" s="14" t="s">
        <v>31</v>
      </c>
      <c r="O9" s="14"/>
      <c r="P9" s="15" t="s">
        <v>32</v>
      </c>
      <c r="Q9" s="16">
        <v>12199</v>
      </c>
      <c r="R9" s="17">
        <v>47</v>
      </c>
      <c r="S9" s="18">
        <v>7435.2905000000001</v>
      </c>
      <c r="T9" s="19" t="s">
        <v>33</v>
      </c>
      <c r="U9" s="20" t="s">
        <v>40</v>
      </c>
      <c r="V9" s="21">
        <v>50</v>
      </c>
      <c r="W9" s="21">
        <v>2</v>
      </c>
      <c r="X9" s="22"/>
    </row>
    <row r="10" spans="1:24" s="1" customFormat="1" ht="11" customHeight="1" x14ac:dyDescent="0.3">
      <c r="A10" s="23" t="s">
        <v>23</v>
      </c>
      <c r="B10" s="23" t="s">
        <v>24</v>
      </c>
      <c r="C10" s="12" t="s">
        <v>25</v>
      </c>
      <c r="D10" s="55"/>
      <c r="E10" s="36" t="str">
        <f t="shared" si="0"/>
        <v>Еще фото</v>
      </c>
      <c r="F10" s="13"/>
      <c r="G10" s="23" t="s">
        <v>26</v>
      </c>
      <c r="H10" s="23" t="s">
        <v>27</v>
      </c>
      <c r="I10" s="23" t="s">
        <v>26</v>
      </c>
      <c r="J10" s="14" t="s">
        <v>28</v>
      </c>
      <c r="K10" s="15" t="s">
        <v>29</v>
      </c>
      <c r="L10" s="57"/>
      <c r="M10" s="14"/>
      <c r="N10" s="14" t="s">
        <v>31</v>
      </c>
      <c r="O10" s="14"/>
      <c r="P10" s="15" t="s">
        <v>32</v>
      </c>
      <c r="Q10" s="16">
        <v>12199</v>
      </c>
      <c r="R10" s="17">
        <v>47</v>
      </c>
      <c r="S10" s="18">
        <v>7435.2905000000001</v>
      </c>
      <c r="T10" s="19" t="s">
        <v>33</v>
      </c>
      <c r="U10" s="20" t="s">
        <v>41</v>
      </c>
      <c r="V10" s="21">
        <v>50</v>
      </c>
      <c r="W10" s="21">
        <v>1</v>
      </c>
      <c r="X10" s="22"/>
    </row>
    <row r="11" spans="1:24" s="1" customFormat="1" ht="11" customHeight="1" x14ac:dyDescent="0.3">
      <c r="A11" s="23" t="s">
        <v>23</v>
      </c>
      <c r="B11" s="23" t="s">
        <v>24</v>
      </c>
      <c r="C11" s="12" t="s">
        <v>25</v>
      </c>
      <c r="D11" s="55"/>
      <c r="E11" s="36" t="str">
        <f t="shared" si="0"/>
        <v>Еще фото</v>
      </c>
      <c r="F11" s="13"/>
      <c r="G11" s="23" t="s">
        <v>26</v>
      </c>
      <c r="H11" s="23" t="s">
        <v>27</v>
      </c>
      <c r="I11" s="23" t="s">
        <v>26</v>
      </c>
      <c r="J11" s="14" t="s">
        <v>28</v>
      </c>
      <c r="K11" s="15" t="s">
        <v>29</v>
      </c>
      <c r="L11" s="57"/>
      <c r="M11" s="14"/>
      <c r="N11" s="14" t="s">
        <v>31</v>
      </c>
      <c r="O11" s="14"/>
      <c r="P11" s="15" t="s">
        <v>32</v>
      </c>
      <c r="Q11" s="16">
        <v>12199</v>
      </c>
      <c r="R11" s="17">
        <v>47</v>
      </c>
      <c r="S11" s="18">
        <v>7435.2905000000001</v>
      </c>
      <c r="T11" s="19" t="s">
        <v>33</v>
      </c>
      <c r="U11" s="20" t="s">
        <v>42</v>
      </c>
      <c r="V11" s="21">
        <v>50</v>
      </c>
      <c r="W11" s="21">
        <v>1</v>
      </c>
      <c r="X11" s="22"/>
    </row>
    <row r="12" spans="1:24" s="1" customFormat="1" ht="11" customHeight="1" x14ac:dyDescent="0.3">
      <c r="A12" s="23" t="s">
        <v>23</v>
      </c>
      <c r="B12" s="23" t="s">
        <v>24</v>
      </c>
      <c r="C12" s="12" t="s">
        <v>25</v>
      </c>
      <c r="D12" s="55"/>
      <c r="E12" s="36" t="str">
        <f t="shared" si="0"/>
        <v>Еще фото</v>
      </c>
      <c r="F12" s="13"/>
      <c r="G12" s="23" t="s">
        <v>26</v>
      </c>
      <c r="H12" s="23" t="s">
        <v>27</v>
      </c>
      <c r="I12" s="23" t="s">
        <v>26</v>
      </c>
      <c r="J12" s="14" t="s">
        <v>28</v>
      </c>
      <c r="K12" s="15" t="s">
        <v>29</v>
      </c>
      <c r="L12" s="57"/>
      <c r="M12" s="14"/>
      <c r="N12" s="14" t="s">
        <v>31</v>
      </c>
      <c r="O12" s="14"/>
      <c r="P12" s="15" t="s">
        <v>32</v>
      </c>
      <c r="Q12" s="16">
        <v>12199</v>
      </c>
      <c r="R12" s="17">
        <v>47</v>
      </c>
      <c r="S12" s="18">
        <v>7435.2905000000001</v>
      </c>
      <c r="T12" s="19" t="s">
        <v>33</v>
      </c>
      <c r="U12" s="20" t="s">
        <v>43</v>
      </c>
      <c r="V12" s="24" t="s">
        <v>44</v>
      </c>
      <c r="W12" s="21">
        <v>1</v>
      </c>
      <c r="X12" s="22"/>
    </row>
    <row r="13" spans="1:24" s="1" customFormat="1" ht="11" customHeight="1" x14ac:dyDescent="0.3">
      <c r="A13" s="14" t="s">
        <v>23</v>
      </c>
      <c r="B13" s="14" t="s">
        <v>24</v>
      </c>
      <c r="C13" s="12" t="s">
        <v>25</v>
      </c>
      <c r="D13" s="56"/>
      <c r="E13" s="36" t="str">
        <f t="shared" si="0"/>
        <v>Еще фото</v>
      </c>
      <c r="F13" s="25"/>
      <c r="G13" s="14" t="s">
        <v>26</v>
      </c>
      <c r="H13" s="14" t="s">
        <v>27</v>
      </c>
      <c r="I13" s="14" t="s">
        <v>26</v>
      </c>
      <c r="J13" s="14" t="s">
        <v>28</v>
      </c>
      <c r="K13" s="14" t="s">
        <v>29</v>
      </c>
      <c r="L13" s="53"/>
      <c r="M13" s="14"/>
      <c r="N13" s="14" t="s">
        <v>31</v>
      </c>
      <c r="O13" s="14"/>
      <c r="P13" s="14" t="s">
        <v>32</v>
      </c>
      <c r="Q13" s="26">
        <v>12199</v>
      </c>
      <c r="R13" s="27">
        <v>47</v>
      </c>
      <c r="S13" s="28">
        <v>7435.2905000000001</v>
      </c>
      <c r="T13" s="19" t="s">
        <v>33</v>
      </c>
      <c r="U13" s="20" t="s">
        <v>45</v>
      </c>
      <c r="V13" s="21">
        <v>58</v>
      </c>
      <c r="W13" s="21">
        <v>1</v>
      </c>
      <c r="X13" s="22"/>
    </row>
    <row r="14" spans="1:24" s="1" customFormat="1" ht="108" customHeight="1" x14ac:dyDescent="0.3">
      <c r="A14" s="11" t="s">
        <v>23</v>
      </c>
      <c r="B14" s="11" t="s">
        <v>46</v>
      </c>
      <c r="C14" s="12" t="s">
        <v>47</v>
      </c>
      <c r="D14" s="29"/>
      <c r="E14" s="36" t="str">
        <f>HYPERLINK("https://www.google.ru/search?q=112362414&amp;newwindow=1&amp;tbm=isch","Еще фото")</f>
        <v>Еще фото</v>
      </c>
      <c r="F14" s="13"/>
      <c r="G14" s="11" t="s">
        <v>48</v>
      </c>
      <c r="H14" s="11" t="s">
        <v>27</v>
      </c>
      <c r="I14" s="14" t="s">
        <v>48</v>
      </c>
      <c r="J14" s="14" t="s">
        <v>28</v>
      </c>
      <c r="K14" s="15" t="s">
        <v>29</v>
      </c>
      <c r="L14" s="14" t="s">
        <v>49</v>
      </c>
      <c r="M14" s="14" t="s">
        <v>50</v>
      </c>
      <c r="N14" s="14" t="s">
        <v>31</v>
      </c>
      <c r="O14" s="14"/>
      <c r="P14" s="15" t="s">
        <v>51</v>
      </c>
      <c r="Q14" s="16">
        <v>13499</v>
      </c>
      <c r="R14" s="17">
        <v>65.87</v>
      </c>
      <c r="S14" s="18">
        <v>5298.9355000000005</v>
      </c>
      <c r="T14" s="19" t="s">
        <v>33</v>
      </c>
      <c r="U14" s="20" t="s">
        <v>52</v>
      </c>
      <c r="V14" s="21">
        <v>44</v>
      </c>
      <c r="W14" s="21">
        <v>3</v>
      </c>
      <c r="X14" s="22"/>
    </row>
    <row r="15" spans="1:24" s="1" customFormat="1" ht="108" customHeight="1" x14ac:dyDescent="0.3">
      <c r="A15" s="11" t="s">
        <v>23</v>
      </c>
      <c r="B15" s="11" t="s">
        <v>53</v>
      </c>
      <c r="C15" s="12" t="s">
        <v>54</v>
      </c>
      <c r="D15" s="29"/>
      <c r="E15" s="36" t="str">
        <f>HYPERLINK("https://www.google.ru/search?q=W27H4535G&amp;newwindow=1&amp;tbm=isch","Еще фото")</f>
        <v>Еще фото</v>
      </c>
      <c r="F15" s="13"/>
      <c r="G15" s="11" t="s">
        <v>48</v>
      </c>
      <c r="H15" s="11" t="s">
        <v>27</v>
      </c>
      <c r="I15" s="14" t="s">
        <v>48</v>
      </c>
      <c r="J15" s="14" t="s">
        <v>28</v>
      </c>
      <c r="K15" s="15" t="s">
        <v>55</v>
      </c>
      <c r="L15" s="14" t="s">
        <v>56</v>
      </c>
      <c r="M15" s="14" t="s">
        <v>57</v>
      </c>
      <c r="N15" s="14" t="s">
        <v>31</v>
      </c>
      <c r="O15" s="14" t="s">
        <v>58</v>
      </c>
      <c r="P15" s="15" t="s">
        <v>59</v>
      </c>
      <c r="Q15" s="16">
        <v>5999</v>
      </c>
      <c r="R15" s="17">
        <v>60.2</v>
      </c>
      <c r="S15" s="18">
        <v>2745.9354999999996</v>
      </c>
      <c r="T15" s="19" t="s">
        <v>33</v>
      </c>
      <c r="U15" s="20" t="s">
        <v>60</v>
      </c>
      <c r="V15" s="24" t="s">
        <v>61</v>
      </c>
      <c r="W15" s="21">
        <v>15</v>
      </c>
      <c r="X15" s="22"/>
    </row>
    <row r="16" spans="1:24" s="1" customFormat="1" ht="26" customHeight="1" x14ac:dyDescent="0.3">
      <c r="A16" s="11" t="s">
        <v>23</v>
      </c>
      <c r="B16" s="11" t="s">
        <v>62</v>
      </c>
      <c r="C16" s="12" t="s">
        <v>63</v>
      </c>
      <c r="D16" s="54"/>
      <c r="E16" s="36" t="str">
        <f>HYPERLINK("https://www.google.ru/search?q=112351741&amp;newwindow=1&amp;tbm=isch","Еще фото")</f>
        <v>Еще фото</v>
      </c>
      <c r="F16" s="13"/>
      <c r="G16" s="11" t="s">
        <v>48</v>
      </c>
      <c r="H16" s="11" t="s">
        <v>27</v>
      </c>
      <c r="I16" s="14" t="s">
        <v>48</v>
      </c>
      <c r="J16" s="14" t="s">
        <v>28</v>
      </c>
      <c r="K16" s="15" t="s">
        <v>55</v>
      </c>
      <c r="L16" s="52" t="s">
        <v>64</v>
      </c>
      <c r="M16" s="14" t="s">
        <v>65</v>
      </c>
      <c r="N16" s="14" t="s">
        <v>66</v>
      </c>
      <c r="O16" s="14"/>
      <c r="P16" s="15" t="s">
        <v>67</v>
      </c>
      <c r="Q16" s="16">
        <v>10399</v>
      </c>
      <c r="R16" s="17">
        <v>54.15</v>
      </c>
      <c r="S16" s="18">
        <v>5482.9355000000005</v>
      </c>
      <c r="T16" s="19" t="s">
        <v>33</v>
      </c>
      <c r="U16" s="20" t="s">
        <v>68</v>
      </c>
      <c r="V16" s="21">
        <v>40</v>
      </c>
      <c r="W16" s="21">
        <v>3</v>
      </c>
      <c r="X16" s="22"/>
    </row>
    <row r="17" spans="1:24" s="1" customFormat="1" ht="26" customHeight="1" x14ac:dyDescent="0.3">
      <c r="A17" s="23" t="s">
        <v>23</v>
      </c>
      <c r="B17" s="23" t="s">
        <v>62</v>
      </c>
      <c r="C17" s="12" t="s">
        <v>63</v>
      </c>
      <c r="D17" s="55"/>
      <c r="E17" s="36" t="str">
        <f>HYPERLINK("https://www.google.ru/search?q=112351741&amp;newwindow=1&amp;tbm=isch","Еще фото")</f>
        <v>Еще фото</v>
      </c>
      <c r="F17" s="13"/>
      <c r="G17" s="23" t="s">
        <v>48</v>
      </c>
      <c r="H17" s="23" t="s">
        <v>27</v>
      </c>
      <c r="I17" s="23" t="s">
        <v>48</v>
      </c>
      <c r="J17" s="14" t="s">
        <v>28</v>
      </c>
      <c r="K17" s="15" t="s">
        <v>55</v>
      </c>
      <c r="L17" s="57"/>
      <c r="M17" s="14" t="s">
        <v>65</v>
      </c>
      <c r="N17" s="14" t="s">
        <v>66</v>
      </c>
      <c r="O17" s="14"/>
      <c r="P17" s="15" t="s">
        <v>67</v>
      </c>
      <c r="Q17" s="16">
        <v>10399</v>
      </c>
      <c r="R17" s="17">
        <v>54.15</v>
      </c>
      <c r="S17" s="18">
        <v>5482.9355000000005</v>
      </c>
      <c r="T17" s="19" t="s">
        <v>33</v>
      </c>
      <c r="U17" s="20" t="s">
        <v>69</v>
      </c>
      <c r="V17" s="21">
        <v>42</v>
      </c>
      <c r="W17" s="21">
        <v>1</v>
      </c>
      <c r="X17" s="22"/>
    </row>
    <row r="18" spans="1:24" s="1" customFormat="1" ht="26" customHeight="1" x14ac:dyDescent="0.3">
      <c r="A18" s="23" t="s">
        <v>23</v>
      </c>
      <c r="B18" s="23" t="s">
        <v>62</v>
      </c>
      <c r="C18" s="12" t="s">
        <v>63</v>
      </c>
      <c r="D18" s="55"/>
      <c r="E18" s="36" t="str">
        <f>HYPERLINK("https://www.google.ru/search?q=112351741&amp;newwindow=1&amp;tbm=isch","Еще фото")</f>
        <v>Еще фото</v>
      </c>
      <c r="F18" s="13"/>
      <c r="G18" s="23" t="s">
        <v>48</v>
      </c>
      <c r="H18" s="23" t="s">
        <v>27</v>
      </c>
      <c r="I18" s="23" t="s">
        <v>48</v>
      </c>
      <c r="J18" s="14" t="s">
        <v>28</v>
      </c>
      <c r="K18" s="15" t="s">
        <v>55</v>
      </c>
      <c r="L18" s="57"/>
      <c r="M18" s="14" t="s">
        <v>65</v>
      </c>
      <c r="N18" s="14" t="s">
        <v>66</v>
      </c>
      <c r="O18" s="14"/>
      <c r="P18" s="15" t="s">
        <v>67</v>
      </c>
      <c r="Q18" s="16">
        <v>10399</v>
      </c>
      <c r="R18" s="17">
        <v>54.15</v>
      </c>
      <c r="S18" s="18">
        <v>5482.9355000000005</v>
      </c>
      <c r="T18" s="19" t="s">
        <v>33</v>
      </c>
      <c r="U18" s="20" t="s">
        <v>70</v>
      </c>
      <c r="V18" s="24" t="s">
        <v>71</v>
      </c>
      <c r="W18" s="21">
        <v>3</v>
      </c>
      <c r="X18" s="22"/>
    </row>
    <row r="19" spans="1:24" s="1" customFormat="1" ht="26" customHeight="1" x14ac:dyDescent="0.3">
      <c r="A19" s="23" t="s">
        <v>23</v>
      </c>
      <c r="B19" s="23" t="s">
        <v>62</v>
      </c>
      <c r="C19" s="12" t="s">
        <v>63</v>
      </c>
      <c r="D19" s="56"/>
      <c r="E19" s="36" t="str">
        <f>HYPERLINK("https://www.google.ru/search?q=112351741&amp;newwindow=1&amp;tbm=isch","Еще фото")</f>
        <v>Еще фото</v>
      </c>
      <c r="F19" s="13"/>
      <c r="G19" s="23" t="s">
        <v>48</v>
      </c>
      <c r="H19" s="23" t="s">
        <v>27</v>
      </c>
      <c r="I19" s="23" t="s">
        <v>48</v>
      </c>
      <c r="J19" s="14" t="s">
        <v>28</v>
      </c>
      <c r="K19" s="15" t="s">
        <v>55</v>
      </c>
      <c r="L19" s="53"/>
      <c r="M19" s="14" t="s">
        <v>65</v>
      </c>
      <c r="N19" s="14" t="s">
        <v>66</v>
      </c>
      <c r="O19" s="14"/>
      <c r="P19" s="15" t="s">
        <v>67</v>
      </c>
      <c r="Q19" s="16">
        <v>10399</v>
      </c>
      <c r="R19" s="17">
        <v>54.15</v>
      </c>
      <c r="S19" s="18">
        <v>5482.9355000000005</v>
      </c>
      <c r="T19" s="19" t="s">
        <v>33</v>
      </c>
      <c r="U19" s="20" t="s">
        <v>72</v>
      </c>
      <c r="V19" s="24" t="s">
        <v>71</v>
      </c>
      <c r="W19" s="21">
        <v>3</v>
      </c>
      <c r="X19" s="22"/>
    </row>
    <row r="20" spans="1:24" s="1" customFormat="1" ht="26" customHeight="1" x14ac:dyDescent="0.3">
      <c r="A20" s="11" t="s">
        <v>23</v>
      </c>
      <c r="B20" s="11" t="s">
        <v>73</v>
      </c>
      <c r="C20" s="12" t="s">
        <v>74</v>
      </c>
      <c r="D20" s="54"/>
      <c r="E20" s="36" t="str">
        <f>HYPERLINK("https://www.google.ru/search?q=W27HVH78Y&amp;newwindow=1&amp;tbm=isch","Еще фото")</f>
        <v>Еще фото</v>
      </c>
      <c r="F20" s="13"/>
      <c r="G20" s="11" t="s">
        <v>48</v>
      </c>
      <c r="H20" s="11" t="s">
        <v>27</v>
      </c>
      <c r="I20" s="14" t="s">
        <v>48</v>
      </c>
      <c r="J20" s="14" t="s">
        <v>28</v>
      </c>
      <c r="K20" s="15" t="s">
        <v>55</v>
      </c>
      <c r="L20" s="52" t="s">
        <v>75</v>
      </c>
      <c r="M20" s="14"/>
      <c r="N20" s="14" t="s">
        <v>76</v>
      </c>
      <c r="O20" s="14"/>
      <c r="P20" s="15" t="s">
        <v>77</v>
      </c>
      <c r="Q20" s="16">
        <v>5499</v>
      </c>
      <c r="R20" s="17">
        <v>54.03</v>
      </c>
      <c r="S20" s="18">
        <v>2906.9354999999996</v>
      </c>
      <c r="T20" s="19" t="s">
        <v>33</v>
      </c>
      <c r="U20" s="20" t="s">
        <v>60</v>
      </c>
      <c r="V20" s="24" t="s">
        <v>61</v>
      </c>
      <c r="W20" s="21">
        <v>2</v>
      </c>
      <c r="X20" s="22"/>
    </row>
    <row r="21" spans="1:24" s="1" customFormat="1" ht="26" customHeight="1" x14ac:dyDescent="0.3">
      <c r="A21" s="23" t="s">
        <v>23</v>
      </c>
      <c r="B21" s="23" t="s">
        <v>73</v>
      </c>
      <c r="C21" s="12" t="s">
        <v>74</v>
      </c>
      <c r="D21" s="55"/>
      <c r="E21" s="36" t="str">
        <f>HYPERLINK("https://www.google.ru/search?q=W27HVH78Y&amp;newwindow=1&amp;tbm=isch","Еще фото")</f>
        <v>Еще фото</v>
      </c>
      <c r="F21" s="13"/>
      <c r="G21" s="23" t="s">
        <v>48</v>
      </c>
      <c r="H21" s="23" t="s">
        <v>27</v>
      </c>
      <c r="I21" s="23" t="s">
        <v>48</v>
      </c>
      <c r="J21" s="14" t="s">
        <v>28</v>
      </c>
      <c r="K21" s="15" t="s">
        <v>55</v>
      </c>
      <c r="L21" s="57"/>
      <c r="M21" s="14"/>
      <c r="N21" s="14" t="s">
        <v>76</v>
      </c>
      <c r="O21" s="14"/>
      <c r="P21" s="15" t="s">
        <v>77</v>
      </c>
      <c r="Q21" s="16">
        <v>5499</v>
      </c>
      <c r="R21" s="17">
        <v>54.03</v>
      </c>
      <c r="S21" s="18">
        <v>2906.9354999999996</v>
      </c>
      <c r="T21" s="19" t="s">
        <v>33</v>
      </c>
      <c r="U21" s="20" t="s">
        <v>68</v>
      </c>
      <c r="V21" s="21">
        <v>40</v>
      </c>
      <c r="W21" s="21">
        <v>10</v>
      </c>
      <c r="X21" s="22"/>
    </row>
    <row r="22" spans="1:24" s="1" customFormat="1" ht="26" customHeight="1" x14ac:dyDescent="0.3">
      <c r="A22" s="23" t="s">
        <v>23</v>
      </c>
      <c r="B22" s="23" t="s">
        <v>73</v>
      </c>
      <c r="C22" s="12" t="s">
        <v>74</v>
      </c>
      <c r="D22" s="55"/>
      <c r="E22" s="36" t="str">
        <f>HYPERLINK("https://www.google.ru/search?q=W27HVH78Y&amp;newwindow=1&amp;tbm=isch","Еще фото")</f>
        <v>Еще фото</v>
      </c>
      <c r="F22" s="13"/>
      <c r="G22" s="23" t="s">
        <v>48</v>
      </c>
      <c r="H22" s="23" t="s">
        <v>27</v>
      </c>
      <c r="I22" s="23" t="s">
        <v>48</v>
      </c>
      <c r="J22" s="14" t="s">
        <v>28</v>
      </c>
      <c r="K22" s="15" t="s">
        <v>55</v>
      </c>
      <c r="L22" s="57"/>
      <c r="M22" s="14"/>
      <c r="N22" s="14" t="s">
        <v>76</v>
      </c>
      <c r="O22" s="14"/>
      <c r="P22" s="15" t="s">
        <v>77</v>
      </c>
      <c r="Q22" s="16">
        <v>5499</v>
      </c>
      <c r="R22" s="17">
        <v>54.03</v>
      </c>
      <c r="S22" s="18">
        <v>2906.9354999999996</v>
      </c>
      <c r="T22" s="19" t="s">
        <v>33</v>
      </c>
      <c r="U22" s="20" t="s">
        <v>69</v>
      </c>
      <c r="V22" s="21">
        <v>42</v>
      </c>
      <c r="W22" s="21">
        <v>5</v>
      </c>
      <c r="X22" s="22"/>
    </row>
    <row r="23" spans="1:24" s="1" customFormat="1" ht="26" customHeight="1" x14ac:dyDescent="0.3">
      <c r="A23" s="23" t="s">
        <v>23</v>
      </c>
      <c r="B23" s="23" t="s">
        <v>73</v>
      </c>
      <c r="C23" s="12" t="s">
        <v>74</v>
      </c>
      <c r="D23" s="56"/>
      <c r="E23" s="36" t="str">
        <f>HYPERLINK("https://www.google.ru/search?q=W27HVH78Y&amp;newwindow=1&amp;tbm=isch","Еще фото")</f>
        <v>Еще фото</v>
      </c>
      <c r="F23" s="13"/>
      <c r="G23" s="23" t="s">
        <v>48</v>
      </c>
      <c r="H23" s="23" t="s">
        <v>27</v>
      </c>
      <c r="I23" s="23" t="s">
        <v>48</v>
      </c>
      <c r="J23" s="14" t="s">
        <v>28</v>
      </c>
      <c r="K23" s="15" t="s">
        <v>55</v>
      </c>
      <c r="L23" s="53"/>
      <c r="M23" s="14"/>
      <c r="N23" s="14" t="s">
        <v>76</v>
      </c>
      <c r="O23" s="14"/>
      <c r="P23" s="15" t="s">
        <v>77</v>
      </c>
      <c r="Q23" s="16">
        <v>5499</v>
      </c>
      <c r="R23" s="17">
        <v>54.03</v>
      </c>
      <c r="S23" s="18">
        <v>2906.9354999999996</v>
      </c>
      <c r="T23" s="19" t="s">
        <v>33</v>
      </c>
      <c r="U23" s="20" t="s">
        <v>70</v>
      </c>
      <c r="V23" s="24" t="s">
        <v>71</v>
      </c>
      <c r="W23" s="21">
        <v>1</v>
      </c>
      <c r="X23" s="22"/>
    </row>
    <row r="24" spans="1:24" s="1" customFormat="1" ht="108" customHeight="1" x14ac:dyDescent="0.3">
      <c r="A24" s="11" t="s">
        <v>23</v>
      </c>
      <c r="B24" s="11" t="s">
        <v>78</v>
      </c>
      <c r="C24" s="12" t="s">
        <v>79</v>
      </c>
      <c r="D24" s="29"/>
      <c r="E24" s="36" t="str">
        <f>HYPERLINK("https://www.google.ru/search?q=112141197&amp;newwindow=1&amp;tbm=isch","Еще фото")</f>
        <v>Еще фото</v>
      </c>
      <c r="F24" s="13" t="s">
        <v>80</v>
      </c>
      <c r="G24" s="11" t="s">
        <v>48</v>
      </c>
      <c r="H24" s="11" t="s">
        <v>27</v>
      </c>
      <c r="I24" s="14" t="s">
        <v>48</v>
      </c>
      <c r="J24" s="14" t="s">
        <v>28</v>
      </c>
      <c r="K24" s="15" t="s">
        <v>29</v>
      </c>
      <c r="L24" s="14" t="s">
        <v>81</v>
      </c>
      <c r="M24" s="14"/>
      <c r="N24" s="14" t="s">
        <v>31</v>
      </c>
      <c r="O24" s="14"/>
      <c r="P24" s="15" t="s">
        <v>82</v>
      </c>
      <c r="Q24" s="16">
        <v>9599</v>
      </c>
      <c r="R24" s="17">
        <v>47.91</v>
      </c>
      <c r="S24" s="18">
        <v>5749.9884999999995</v>
      </c>
      <c r="T24" s="19" t="s">
        <v>33</v>
      </c>
      <c r="U24" s="20" t="s">
        <v>45</v>
      </c>
      <c r="V24" s="21">
        <v>54</v>
      </c>
      <c r="W24" s="21">
        <v>1</v>
      </c>
      <c r="X24" s="22"/>
    </row>
    <row r="25" spans="1:24" s="1" customFormat="1" ht="52.05" customHeight="1" x14ac:dyDescent="0.3">
      <c r="A25" s="11" t="s">
        <v>23</v>
      </c>
      <c r="B25" s="11" t="s">
        <v>83</v>
      </c>
      <c r="C25" s="12" t="s">
        <v>84</v>
      </c>
      <c r="D25" s="50"/>
      <c r="E25" s="36" t="str">
        <f>HYPERLINK("https://www.google.ru/search?q=112145952&amp;newwindow=1&amp;tbm=isch","Еще фото")</f>
        <v>Еще фото</v>
      </c>
      <c r="F25" s="13"/>
      <c r="G25" s="11" t="s">
        <v>48</v>
      </c>
      <c r="H25" s="11" t="s">
        <v>27</v>
      </c>
      <c r="I25" s="14" t="s">
        <v>48</v>
      </c>
      <c r="J25" s="14" t="s">
        <v>28</v>
      </c>
      <c r="K25" s="15" t="s">
        <v>55</v>
      </c>
      <c r="L25" s="52" t="s">
        <v>85</v>
      </c>
      <c r="M25" s="14" t="s">
        <v>65</v>
      </c>
      <c r="N25" s="14" t="s">
        <v>31</v>
      </c>
      <c r="O25" s="14"/>
      <c r="P25" s="15" t="s">
        <v>82</v>
      </c>
      <c r="Q25" s="16">
        <v>11299</v>
      </c>
      <c r="R25" s="17">
        <v>47.78</v>
      </c>
      <c r="S25" s="18">
        <v>6784.9884999999995</v>
      </c>
      <c r="T25" s="19" t="s">
        <v>33</v>
      </c>
      <c r="U25" s="20" t="s">
        <v>70</v>
      </c>
      <c r="V25" s="24" t="s">
        <v>71</v>
      </c>
      <c r="W25" s="21">
        <v>8</v>
      </c>
      <c r="X25" s="22"/>
    </row>
    <row r="26" spans="1:24" s="1" customFormat="1" ht="61.05" customHeight="1" x14ac:dyDescent="0.3">
      <c r="A26" s="23" t="s">
        <v>23</v>
      </c>
      <c r="B26" s="23" t="s">
        <v>83</v>
      </c>
      <c r="C26" s="12" t="s">
        <v>84</v>
      </c>
      <c r="D26" s="51"/>
      <c r="E26" s="36" t="str">
        <f>HYPERLINK("https://www.google.ru/search?q=112145952&amp;newwindow=1&amp;tbm=isch","Еще фото")</f>
        <v>Еще фото</v>
      </c>
      <c r="F26" s="13"/>
      <c r="G26" s="23" t="s">
        <v>48</v>
      </c>
      <c r="H26" s="23" t="s">
        <v>27</v>
      </c>
      <c r="I26" s="23" t="s">
        <v>48</v>
      </c>
      <c r="J26" s="14" t="s">
        <v>28</v>
      </c>
      <c r="K26" s="15" t="s">
        <v>55</v>
      </c>
      <c r="L26" s="53"/>
      <c r="M26" s="14" t="s">
        <v>65</v>
      </c>
      <c r="N26" s="14" t="s">
        <v>31</v>
      </c>
      <c r="O26" s="14"/>
      <c r="P26" s="15" t="s">
        <v>82</v>
      </c>
      <c r="Q26" s="16">
        <v>11299</v>
      </c>
      <c r="R26" s="17">
        <v>47.78</v>
      </c>
      <c r="S26" s="18">
        <v>6784.9884999999995</v>
      </c>
      <c r="T26" s="19" t="s">
        <v>33</v>
      </c>
      <c r="U26" s="20" t="s">
        <v>86</v>
      </c>
      <c r="V26" s="24" t="s">
        <v>87</v>
      </c>
      <c r="W26" s="21">
        <v>7</v>
      </c>
      <c r="X26" s="22"/>
    </row>
    <row r="27" spans="1:24" s="1" customFormat="1" ht="108" customHeight="1" x14ac:dyDescent="0.3">
      <c r="A27" s="11" t="s">
        <v>23</v>
      </c>
      <c r="B27" s="11" t="s">
        <v>88</v>
      </c>
      <c r="C27" s="12" t="s">
        <v>89</v>
      </c>
      <c r="D27" s="29"/>
      <c r="E27" s="36" t="str">
        <f>HYPERLINK("https://www.google.ru/search?q=W12SP690A&amp;newwindow=1&amp;tbm=isch","Еще фото")</f>
        <v>Еще фото</v>
      </c>
      <c r="F27" s="13"/>
      <c r="G27" s="11" t="s">
        <v>48</v>
      </c>
      <c r="H27" s="11" t="s">
        <v>27</v>
      </c>
      <c r="I27" s="14" t="s">
        <v>48</v>
      </c>
      <c r="J27" s="14" t="s">
        <v>28</v>
      </c>
      <c r="K27" s="15" t="s">
        <v>29</v>
      </c>
      <c r="L27" s="14" t="s">
        <v>90</v>
      </c>
      <c r="M27" s="14" t="s">
        <v>57</v>
      </c>
      <c r="N27" s="14" t="s">
        <v>91</v>
      </c>
      <c r="O27" s="14" t="s">
        <v>58</v>
      </c>
      <c r="P27" s="15" t="s">
        <v>92</v>
      </c>
      <c r="Q27" s="16">
        <v>11490</v>
      </c>
      <c r="R27" s="17">
        <v>47.78</v>
      </c>
      <c r="S27" s="18">
        <v>6899.9884999999995</v>
      </c>
      <c r="T27" s="19" t="s">
        <v>33</v>
      </c>
      <c r="U27" s="20" t="s">
        <v>40</v>
      </c>
      <c r="V27" s="21">
        <v>48</v>
      </c>
      <c r="W27" s="21">
        <v>1</v>
      </c>
      <c r="X27" s="22"/>
    </row>
    <row r="28" spans="1:24" s="1" customFormat="1" ht="108" customHeight="1" x14ac:dyDescent="0.3">
      <c r="A28" s="11" t="s">
        <v>23</v>
      </c>
      <c r="B28" s="11" t="s">
        <v>93</v>
      </c>
      <c r="C28" s="12" t="s">
        <v>94</v>
      </c>
      <c r="D28" s="29"/>
      <c r="E28" s="36" t="str">
        <f>HYPERLINK("https://www.google.ru/search?q=112126060&amp;newwindow=1&amp;tbm=isch","Еще фото")</f>
        <v>Еще фото</v>
      </c>
      <c r="F28" s="13" t="s">
        <v>80</v>
      </c>
      <c r="G28" s="11" t="s">
        <v>48</v>
      </c>
      <c r="H28" s="11" t="s">
        <v>27</v>
      </c>
      <c r="I28" s="14" t="s">
        <v>48</v>
      </c>
      <c r="J28" s="14" t="s">
        <v>28</v>
      </c>
      <c r="K28" s="15" t="s">
        <v>29</v>
      </c>
      <c r="L28" s="14" t="s">
        <v>95</v>
      </c>
      <c r="M28" s="14" t="s">
        <v>57</v>
      </c>
      <c r="N28" s="14" t="s">
        <v>31</v>
      </c>
      <c r="O28" s="14"/>
      <c r="P28" s="15" t="s">
        <v>96</v>
      </c>
      <c r="Q28" s="16">
        <v>10899</v>
      </c>
      <c r="R28" s="17">
        <v>47.7</v>
      </c>
      <c r="S28" s="18">
        <v>6554.9884999999995</v>
      </c>
      <c r="T28" s="19" t="s">
        <v>33</v>
      </c>
      <c r="U28" s="20" t="s">
        <v>38</v>
      </c>
      <c r="V28" s="24" t="s">
        <v>97</v>
      </c>
      <c r="W28" s="21">
        <v>1</v>
      </c>
      <c r="X28" s="22"/>
    </row>
    <row r="29" spans="1:24" s="1" customFormat="1" ht="108" customHeight="1" x14ac:dyDescent="0.3">
      <c r="A29" s="11" t="s">
        <v>23</v>
      </c>
      <c r="B29" s="11" t="s">
        <v>98</v>
      </c>
      <c r="C29" s="12" t="s">
        <v>99</v>
      </c>
      <c r="D29" s="29"/>
      <c r="E29" s="36" t="str">
        <f>HYPERLINK("https://www.google.ru/search?q=112370955&amp;newwindow=1&amp;tbm=isch","Еще фото")</f>
        <v>Еще фото</v>
      </c>
      <c r="F29" s="13" t="s">
        <v>80</v>
      </c>
      <c r="G29" s="11" t="s">
        <v>48</v>
      </c>
      <c r="H29" s="11" t="s">
        <v>27</v>
      </c>
      <c r="I29" s="14" t="s">
        <v>48</v>
      </c>
      <c r="J29" s="14" t="s">
        <v>28</v>
      </c>
      <c r="K29" s="15" t="s">
        <v>29</v>
      </c>
      <c r="L29" s="14" t="s">
        <v>100</v>
      </c>
      <c r="M29" s="14"/>
      <c r="N29" s="14" t="s">
        <v>31</v>
      </c>
      <c r="O29" s="14"/>
      <c r="P29" s="15" t="s">
        <v>101</v>
      </c>
      <c r="Q29" s="16">
        <v>10899</v>
      </c>
      <c r="R29" s="17">
        <v>47.7</v>
      </c>
      <c r="S29" s="18">
        <v>6554.9884999999995</v>
      </c>
      <c r="T29" s="19" t="s">
        <v>33</v>
      </c>
      <c r="U29" s="20" t="s">
        <v>36</v>
      </c>
      <c r="V29" s="24" t="s">
        <v>97</v>
      </c>
      <c r="W29" s="21">
        <v>1</v>
      </c>
      <c r="X29" s="22"/>
    </row>
    <row r="30" spans="1:24" s="1" customFormat="1" ht="108" customHeight="1" x14ac:dyDescent="0.3">
      <c r="A30" s="11" t="s">
        <v>23</v>
      </c>
      <c r="B30" s="11" t="s">
        <v>102</v>
      </c>
      <c r="C30" s="12" t="s">
        <v>103</v>
      </c>
      <c r="D30" s="29"/>
      <c r="E30" s="36" t="str">
        <f>HYPERLINK("https://www.google.ru/search?q=112371749&amp;newwindow=1&amp;tbm=isch","Еще фото")</f>
        <v>Еще фото</v>
      </c>
      <c r="F30" s="13"/>
      <c r="G30" s="11" t="s">
        <v>48</v>
      </c>
      <c r="H30" s="11" t="s">
        <v>27</v>
      </c>
      <c r="I30" s="14" t="s">
        <v>48</v>
      </c>
      <c r="J30" s="14" t="s">
        <v>28</v>
      </c>
      <c r="K30" s="15" t="s">
        <v>55</v>
      </c>
      <c r="L30" s="14" t="s">
        <v>104</v>
      </c>
      <c r="M30" s="14"/>
      <c r="N30" s="14" t="s">
        <v>91</v>
      </c>
      <c r="O30" s="14"/>
      <c r="P30" s="15" t="s">
        <v>105</v>
      </c>
      <c r="Q30" s="16">
        <v>10899</v>
      </c>
      <c r="R30" s="17">
        <v>47.7</v>
      </c>
      <c r="S30" s="18">
        <v>6554.9884999999995</v>
      </c>
      <c r="T30" s="19" t="s">
        <v>33</v>
      </c>
      <c r="U30" s="20" t="s">
        <v>40</v>
      </c>
      <c r="V30" s="21">
        <v>48</v>
      </c>
      <c r="W30" s="21">
        <v>1</v>
      </c>
      <c r="X30" s="22"/>
    </row>
    <row r="31" spans="1:24" s="1" customFormat="1" ht="52.05" customHeight="1" x14ac:dyDescent="0.3">
      <c r="A31" s="11" t="s">
        <v>23</v>
      </c>
      <c r="B31" s="11" t="s">
        <v>106</v>
      </c>
      <c r="C31" s="12" t="s">
        <v>107</v>
      </c>
      <c r="D31" s="50"/>
      <c r="E31" s="36" t="str">
        <f>HYPERLINK("https://www.google.ru/search?q=112322663&amp;newwindow=1&amp;tbm=isch","Еще фото")</f>
        <v>Еще фото</v>
      </c>
      <c r="F31" s="13"/>
      <c r="G31" s="11" t="s">
        <v>48</v>
      </c>
      <c r="H31" s="11" t="s">
        <v>27</v>
      </c>
      <c r="I31" s="14" t="s">
        <v>48</v>
      </c>
      <c r="J31" s="14" t="s">
        <v>28</v>
      </c>
      <c r="K31" s="15" t="s">
        <v>29</v>
      </c>
      <c r="L31" s="52" t="s">
        <v>108</v>
      </c>
      <c r="M31" s="14"/>
      <c r="N31" s="14" t="s">
        <v>31</v>
      </c>
      <c r="O31" s="14"/>
      <c r="P31" s="15" t="s">
        <v>67</v>
      </c>
      <c r="Q31" s="16">
        <v>10699</v>
      </c>
      <c r="R31" s="17">
        <v>47.66</v>
      </c>
      <c r="S31" s="18">
        <v>6439.9884999999995</v>
      </c>
      <c r="T31" s="19" t="s">
        <v>33</v>
      </c>
      <c r="U31" s="20" t="s">
        <v>109</v>
      </c>
      <c r="V31" s="21">
        <v>52</v>
      </c>
      <c r="W31" s="21">
        <v>1</v>
      </c>
      <c r="X31" s="22"/>
    </row>
    <row r="32" spans="1:24" s="1" customFormat="1" ht="61.05" customHeight="1" x14ac:dyDescent="0.3">
      <c r="A32" s="23" t="s">
        <v>23</v>
      </c>
      <c r="B32" s="23" t="s">
        <v>106</v>
      </c>
      <c r="C32" s="12" t="s">
        <v>107</v>
      </c>
      <c r="D32" s="51"/>
      <c r="E32" s="36" t="str">
        <f>HYPERLINK("https://www.google.ru/search?q=112322663&amp;newwindow=1&amp;tbm=isch","Еще фото")</f>
        <v>Еще фото</v>
      </c>
      <c r="F32" s="13"/>
      <c r="G32" s="23" t="s">
        <v>48</v>
      </c>
      <c r="H32" s="23" t="s">
        <v>27</v>
      </c>
      <c r="I32" s="23" t="s">
        <v>48</v>
      </c>
      <c r="J32" s="14" t="s">
        <v>28</v>
      </c>
      <c r="K32" s="15" t="s">
        <v>29</v>
      </c>
      <c r="L32" s="53"/>
      <c r="M32" s="14"/>
      <c r="N32" s="14" t="s">
        <v>31</v>
      </c>
      <c r="O32" s="14"/>
      <c r="P32" s="15" t="s">
        <v>67</v>
      </c>
      <c r="Q32" s="16">
        <v>10699</v>
      </c>
      <c r="R32" s="17">
        <v>47.66</v>
      </c>
      <c r="S32" s="18">
        <v>6439.9884999999995</v>
      </c>
      <c r="T32" s="19" t="s">
        <v>33</v>
      </c>
      <c r="U32" s="20" t="s">
        <v>110</v>
      </c>
      <c r="V32" s="21">
        <v>56</v>
      </c>
      <c r="W32" s="21">
        <v>1</v>
      </c>
      <c r="X32" s="22"/>
    </row>
    <row r="33" spans="1:24" s="1" customFormat="1" ht="26" customHeight="1" x14ac:dyDescent="0.3">
      <c r="A33" s="11" t="s">
        <v>23</v>
      </c>
      <c r="B33" s="11" t="s">
        <v>93</v>
      </c>
      <c r="C33" s="12" t="s">
        <v>111</v>
      </c>
      <c r="D33" s="54"/>
      <c r="E33" s="36" t="str">
        <f>HYPERLINK("https://www.google.ru/search?q=112341387&amp;newwindow=1&amp;tbm=isch","Еще фото")</f>
        <v>Еще фото</v>
      </c>
      <c r="F33" s="13" t="s">
        <v>80</v>
      </c>
      <c r="G33" s="11" t="s">
        <v>48</v>
      </c>
      <c r="H33" s="11" t="s">
        <v>27</v>
      </c>
      <c r="I33" s="14" t="s">
        <v>48</v>
      </c>
      <c r="J33" s="14" t="s">
        <v>28</v>
      </c>
      <c r="K33" s="15" t="s">
        <v>29</v>
      </c>
      <c r="L33" s="52" t="s">
        <v>112</v>
      </c>
      <c r="M33" s="14" t="s">
        <v>50</v>
      </c>
      <c r="N33" s="14" t="s">
        <v>31</v>
      </c>
      <c r="O33" s="14"/>
      <c r="P33" s="15" t="s">
        <v>113</v>
      </c>
      <c r="Q33" s="16">
        <v>10699</v>
      </c>
      <c r="R33" s="17">
        <v>47.66</v>
      </c>
      <c r="S33" s="18">
        <v>6439.9884999999995</v>
      </c>
      <c r="T33" s="19" t="s">
        <v>33</v>
      </c>
      <c r="U33" s="20" t="s">
        <v>86</v>
      </c>
      <c r="V33" s="24" t="s">
        <v>87</v>
      </c>
      <c r="W33" s="21">
        <v>1</v>
      </c>
      <c r="X33" s="22"/>
    </row>
    <row r="34" spans="1:24" s="1" customFormat="1" ht="26" customHeight="1" x14ac:dyDescent="0.3">
      <c r="A34" s="23" t="s">
        <v>23</v>
      </c>
      <c r="B34" s="23" t="s">
        <v>93</v>
      </c>
      <c r="C34" s="12" t="s">
        <v>111</v>
      </c>
      <c r="D34" s="55"/>
      <c r="E34" s="36" t="str">
        <f>HYPERLINK("https://www.google.ru/search?q=112341387&amp;newwindow=1&amp;tbm=isch","Еще фото")</f>
        <v>Еще фото</v>
      </c>
      <c r="F34" s="13" t="s">
        <v>80</v>
      </c>
      <c r="G34" s="23" t="s">
        <v>48</v>
      </c>
      <c r="H34" s="23" t="s">
        <v>27</v>
      </c>
      <c r="I34" s="23" t="s">
        <v>48</v>
      </c>
      <c r="J34" s="14" t="s">
        <v>28</v>
      </c>
      <c r="K34" s="15" t="s">
        <v>29</v>
      </c>
      <c r="L34" s="57"/>
      <c r="M34" s="14" t="s">
        <v>50</v>
      </c>
      <c r="N34" s="14" t="s">
        <v>31</v>
      </c>
      <c r="O34" s="14"/>
      <c r="P34" s="15" t="s">
        <v>113</v>
      </c>
      <c r="Q34" s="16">
        <v>10699</v>
      </c>
      <c r="R34" s="17">
        <v>47.66</v>
      </c>
      <c r="S34" s="18">
        <v>6439.9884999999995</v>
      </c>
      <c r="T34" s="19" t="s">
        <v>33</v>
      </c>
      <c r="U34" s="20" t="s">
        <v>34</v>
      </c>
      <c r="V34" s="21">
        <v>46</v>
      </c>
      <c r="W34" s="21">
        <v>1</v>
      </c>
      <c r="X34" s="22"/>
    </row>
    <row r="35" spans="1:24" s="1" customFormat="1" ht="26" customHeight="1" x14ac:dyDescent="0.3">
      <c r="A35" s="23" t="s">
        <v>23</v>
      </c>
      <c r="B35" s="23" t="s">
        <v>93</v>
      </c>
      <c r="C35" s="12" t="s">
        <v>111</v>
      </c>
      <c r="D35" s="55"/>
      <c r="E35" s="36" t="str">
        <f>HYPERLINK("https://www.google.ru/search?q=112341387&amp;newwindow=1&amp;tbm=isch","Еще фото")</f>
        <v>Еще фото</v>
      </c>
      <c r="F35" s="13" t="s">
        <v>80</v>
      </c>
      <c r="G35" s="23" t="s">
        <v>48</v>
      </c>
      <c r="H35" s="23" t="s">
        <v>27</v>
      </c>
      <c r="I35" s="23" t="s">
        <v>48</v>
      </c>
      <c r="J35" s="14" t="s">
        <v>28</v>
      </c>
      <c r="K35" s="15" t="s">
        <v>29</v>
      </c>
      <c r="L35" s="57"/>
      <c r="M35" s="14" t="s">
        <v>50</v>
      </c>
      <c r="N35" s="14" t="s">
        <v>31</v>
      </c>
      <c r="O35" s="14"/>
      <c r="P35" s="15" t="s">
        <v>113</v>
      </c>
      <c r="Q35" s="16">
        <v>10699</v>
      </c>
      <c r="R35" s="17">
        <v>47.66</v>
      </c>
      <c r="S35" s="18">
        <v>6439.9884999999995</v>
      </c>
      <c r="T35" s="19" t="s">
        <v>33</v>
      </c>
      <c r="U35" s="20" t="s">
        <v>38</v>
      </c>
      <c r="V35" s="24" t="s">
        <v>97</v>
      </c>
      <c r="W35" s="21">
        <v>4</v>
      </c>
      <c r="X35" s="22"/>
    </row>
    <row r="36" spans="1:24" s="1" customFormat="1" ht="26" customHeight="1" x14ac:dyDescent="0.3">
      <c r="A36" s="23" t="s">
        <v>23</v>
      </c>
      <c r="B36" s="23" t="s">
        <v>93</v>
      </c>
      <c r="C36" s="12" t="s">
        <v>111</v>
      </c>
      <c r="D36" s="56"/>
      <c r="E36" s="36" t="str">
        <f>HYPERLINK("https://www.google.ru/search?q=112341387&amp;newwindow=1&amp;tbm=isch","Еще фото")</f>
        <v>Еще фото</v>
      </c>
      <c r="F36" s="13" t="s">
        <v>80</v>
      </c>
      <c r="G36" s="23" t="s">
        <v>48</v>
      </c>
      <c r="H36" s="23" t="s">
        <v>27</v>
      </c>
      <c r="I36" s="23" t="s">
        <v>48</v>
      </c>
      <c r="J36" s="14" t="s">
        <v>28</v>
      </c>
      <c r="K36" s="15" t="s">
        <v>29</v>
      </c>
      <c r="L36" s="53"/>
      <c r="M36" s="14" t="s">
        <v>50</v>
      </c>
      <c r="N36" s="14" t="s">
        <v>31</v>
      </c>
      <c r="O36" s="14"/>
      <c r="P36" s="15" t="s">
        <v>113</v>
      </c>
      <c r="Q36" s="16">
        <v>10699</v>
      </c>
      <c r="R36" s="17">
        <v>47.66</v>
      </c>
      <c r="S36" s="18">
        <v>6439.9884999999995</v>
      </c>
      <c r="T36" s="19" t="s">
        <v>33</v>
      </c>
      <c r="U36" s="20" t="s">
        <v>39</v>
      </c>
      <c r="V36" s="24" t="s">
        <v>97</v>
      </c>
      <c r="W36" s="21">
        <v>1</v>
      </c>
      <c r="X36" s="22"/>
    </row>
    <row r="37" spans="1:24" s="1" customFormat="1" ht="52.05" customHeight="1" x14ac:dyDescent="0.3">
      <c r="A37" s="11" t="s">
        <v>23</v>
      </c>
      <c r="B37" s="11" t="s">
        <v>114</v>
      </c>
      <c r="C37" s="12" t="s">
        <v>115</v>
      </c>
      <c r="D37" s="50"/>
      <c r="E37" s="36" t="str">
        <f>HYPERLINK("https://www.google.ru/search?q=112377762&amp;newwindow=1&amp;tbm=isch","Еще фото")</f>
        <v>Еще фото</v>
      </c>
      <c r="F37" s="13" t="s">
        <v>80</v>
      </c>
      <c r="G37" s="11" t="s">
        <v>48</v>
      </c>
      <c r="H37" s="11" t="s">
        <v>27</v>
      </c>
      <c r="I37" s="14" t="s">
        <v>48</v>
      </c>
      <c r="J37" s="14" t="s">
        <v>28</v>
      </c>
      <c r="K37" s="15" t="s">
        <v>29</v>
      </c>
      <c r="L37" s="52" t="s">
        <v>116</v>
      </c>
      <c r="M37" s="14"/>
      <c r="N37" s="14" t="s">
        <v>91</v>
      </c>
      <c r="O37" s="14"/>
      <c r="P37" s="15" t="s">
        <v>117</v>
      </c>
      <c r="Q37" s="16">
        <v>10699</v>
      </c>
      <c r="R37" s="17">
        <v>47.66</v>
      </c>
      <c r="S37" s="18">
        <v>6439.9884999999995</v>
      </c>
      <c r="T37" s="19" t="s">
        <v>33</v>
      </c>
      <c r="U37" s="20" t="s">
        <v>35</v>
      </c>
      <c r="V37" s="21">
        <v>46</v>
      </c>
      <c r="W37" s="21">
        <v>1</v>
      </c>
      <c r="X37" s="22"/>
    </row>
    <row r="38" spans="1:24" s="1" customFormat="1" ht="61.05" customHeight="1" x14ac:dyDescent="0.3">
      <c r="A38" s="23" t="s">
        <v>23</v>
      </c>
      <c r="B38" s="23" t="s">
        <v>114</v>
      </c>
      <c r="C38" s="12" t="s">
        <v>115</v>
      </c>
      <c r="D38" s="51"/>
      <c r="E38" s="36" t="str">
        <f>HYPERLINK("https://www.google.ru/search?q=112377762&amp;newwindow=1&amp;tbm=isch","Еще фото")</f>
        <v>Еще фото</v>
      </c>
      <c r="F38" s="13" t="s">
        <v>80</v>
      </c>
      <c r="G38" s="23" t="s">
        <v>48</v>
      </c>
      <c r="H38" s="23" t="s">
        <v>27</v>
      </c>
      <c r="I38" s="23" t="s">
        <v>48</v>
      </c>
      <c r="J38" s="14" t="s">
        <v>28</v>
      </c>
      <c r="K38" s="15" t="s">
        <v>29</v>
      </c>
      <c r="L38" s="53"/>
      <c r="M38" s="14"/>
      <c r="N38" s="14" t="s">
        <v>91</v>
      </c>
      <c r="O38" s="14"/>
      <c r="P38" s="15" t="s">
        <v>117</v>
      </c>
      <c r="Q38" s="16">
        <v>10699</v>
      </c>
      <c r="R38" s="17">
        <v>47.66</v>
      </c>
      <c r="S38" s="18">
        <v>6439.9884999999995</v>
      </c>
      <c r="T38" s="19" t="s">
        <v>33</v>
      </c>
      <c r="U38" s="20" t="s">
        <v>39</v>
      </c>
      <c r="V38" s="24" t="s">
        <v>97</v>
      </c>
      <c r="W38" s="21">
        <v>1</v>
      </c>
      <c r="X38" s="22"/>
    </row>
    <row r="39" spans="1:24" s="1" customFormat="1" ht="108" customHeight="1" x14ac:dyDescent="0.3">
      <c r="A39" s="11" t="s">
        <v>23</v>
      </c>
      <c r="B39" s="11" t="s">
        <v>118</v>
      </c>
      <c r="C39" s="12" t="s">
        <v>119</v>
      </c>
      <c r="D39" s="29"/>
      <c r="E39" s="36" t="str">
        <f>HYPERLINK("https://www.google.ru/search?q=112377763&amp;newwindow=1&amp;tbm=isch","Еще фото")</f>
        <v>Еще фото</v>
      </c>
      <c r="F39" s="13"/>
      <c r="G39" s="11" t="s">
        <v>48</v>
      </c>
      <c r="H39" s="11" t="s">
        <v>27</v>
      </c>
      <c r="I39" s="14" t="s">
        <v>48</v>
      </c>
      <c r="J39" s="14" t="s">
        <v>28</v>
      </c>
      <c r="K39" s="15" t="s">
        <v>29</v>
      </c>
      <c r="L39" s="14" t="s">
        <v>120</v>
      </c>
      <c r="M39" s="14"/>
      <c r="N39" s="14" t="s">
        <v>66</v>
      </c>
      <c r="O39" s="14"/>
      <c r="P39" s="15" t="s">
        <v>121</v>
      </c>
      <c r="Q39" s="16">
        <v>10699</v>
      </c>
      <c r="R39" s="17">
        <v>47.66</v>
      </c>
      <c r="S39" s="18">
        <v>6439.9884999999995</v>
      </c>
      <c r="T39" s="19" t="s">
        <v>33</v>
      </c>
      <c r="U39" s="20" t="s">
        <v>39</v>
      </c>
      <c r="V39" s="24" t="s">
        <v>97</v>
      </c>
      <c r="W39" s="21">
        <v>1</v>
      </c>
      <c r="X39" s="22"/>
    </row>
    <row r="40" spans="1:24" s="1" customFormat="1" ht="52.05" customHeight="1" x14ac:dyDescent="0.3">
      <c r="A40" s="11" t="s">
        <v>23</v>
      </c>
      <c r="B40" s="11" t="s">
        <v>78</v>
      </c>
      <c r="C40" s="12" t="s">
        <v>122</v>
      </c>
      <c r="D40" s="50"/>
      <c r="E40" s="36" t="str">
        <f>HYPERLINK("https://www.google.ru/search?q=112341419&amp;newwindow=1&amp;tbm=isch","Еще фото")</f>
        <v>Еще фото</v>
      </c>
      <c r="F40" s="13"/>
      <c r="G40" s="11" t="s">
        <v>48</v>
      </c>
      <c r="H40" s="11" t="s">
        <v>27</v>
      </c>
      <c r="I40" s="14" t="s">
        <v>48</v>
      </c>
      <c r="J40" s="14" t="s">
        <v>28</v>
      </c>
      <c r="K40" s="15" t="s">
        <v>29</v>
      </c>
      <c r="L40" s="52" t="s">
        <v>123</v>
      </c>
      <c r="M40" s="14" t="s">
        <v>50</v>
      </c>
      <c r="N40" s="14" t="s">
        <v>31</v>
      </c>
      <c r="O40" s="14"/>
      <c r="P40" s="15" t="s">
        <v>51</v>
      </c>
      <c r="Q40" s="16">
        <v>12199</v>
      </c>
      <c r="R40" s="17">
        <v>47.54</v>
      </c>
      <c r="S40" s="18">
        <v>7359.9884999999995</v>
      </c>
      <c r="T40" s="19" t="s">
        <v>33</v>
      </c>
      <c r="U40" s="20" t="s">
        <v>39</v>
      </c>
      <c r="V40" s="24" t="s">
        <v>97</v>
      </c>
      <c r="W40" s="21">
        <v>1</v>
      </c>
      <c r="X40" s="22"/>
    </row>
    <row r="41" spans="1:24" s="1" customFormat="1" ht="61.05" customHeight="1" x14ac:dyDescent="0.3">
      <c r="A41" s="23" t="s">
        <v>23</v>
      </c>
      <c r="B41" s="23" t="s">
        <v>78</v>
      </c>
      <c r="C41" s="12" t="s">
        <v>122</v>
      </c>
      <c r="D41" s="51"/>
      <c r="E41" s="36" t="str">
        <f>HYPERLINK("https://www.google.ru/search?q=112341419&amp;newwindow=1&amp;tbm=isch","Еще фото")</f>
        <v>Еще фото</v>
      </c>
      <c r="F41" s="13"/>
      <c r="G41" s="23" t="s">
        <v>48</v>
      </c>
      <c r="H41" s="23" t="s">
        <v>27</v>
      </c>
      <c r="I41" s="23" t="s">
        <v>48</v>
      </c>
      <c r="J41" s="14" t="s">
        <v>28</v>
      </c>
      <c r="K41" s="15" t="s">
        <v>29</v>
      </c>
      <c r="L41" s="53"/>
      <c r="M41" s="14" t="s">
        <v>50</v>
      </c>
      <c r="N41" s="14" t="s">
        <v>31</v>
      </c>
      <c r="O41" s="14"/>
      <c r="P41" s="15" t="s">
        <v>51</v>
      </c>
      <c r="Q41" s="16">
        <v>12199</v>
      </c>
      <c r="R41" s="17">
        <v>47.54</v>
      </c>
      <c r="S41" s="18">
        <v>7359.9884999999995</v>
      </c>
      <c r="T41" s="19" t="s">
        <v>33</v>
      </c>
      <c r="U41" s="20" t="s">
        <v>124</v>
      </c>
      <c r="V41" s="21">
        <v>56</v>
      </c>
      <c r="W41" s="21">
        <v>1</v>
      </c>
      <c r="X41" s="22"/>
    </row>
    <row r="42" spans="1:24" s="1" customFormat="1" ht="52.05" customHeight="1" x14ac:dyDescent="0.3">
      <c r="A42" s="11" t="s">
        <v>23</v>
      </c>
      <c r="B42" s="11" t="s">
        <v>125</v>
      </c>
      <c r="C42" s="12" t="s">
        <v>126</v>
      </c>
      <c r="D42" s="50"/>
      <c r="E42" s="36" t="str">
        <f>HYPERLINK("https://www.google.ru/search?q=112370847&amp;newwindow=1&amp;tbm=isch","Еще фото")</f>
        <v>Еще фото</v>
      </c>
      <c r="F42" s="13" t="s">
        <v>80</v>
      </c>
      <c r="G42" s="11" t="s">
        <v>48</v>
      </c>
      <c r="H42" s="11" t="s">
        <v>27</v>
      </c>
      <c r="I42" s="14" t="s">
        <v>48</v>
      </c>
      <c r="J42" s="14" t="s">
        <v>28</v>
      </c>
      <c r="K42" s="15" t="s">
        <v>29</v>
      </c>
      <c r="L42" s="52" t="s">
        <v>30</v>
      </c>
      <c r="M42" s="14"/>
      <c r="N42" s="14" t="s">
        <v>31</v>
      </c>
      <c r="O42" s="14"/>
      <c r="P42" s="15" t="s">
        <v>67</v>
      </c>
      <c r="Q42" s="16">
        <v>12199</v>
      </c>
      <c r="R42" s="17">
        <v>47.54</v>
      </c>
      <c r="S42" s="18">
        <v>7359.9884999999995</v>
      </c>
      <c r="T42" s="19" t="s">
        <v>33</v>
      </c>
      <c r="U42" s="20" t="s">
        <v>34</v>
      </c>
      <c r="V42" s="21">
        <v>46</v>
      </c>
      <c r="W42" s="21">
        <v>2</v>
      </c>
      <c r="X42" s="22"/>
    </row>
    <row r="43" spans="1:24" s="1" customFormat="1" ht="61.05" customHeight="1" x14ac:dyDescent="0.3">
      <c r="A43" s="23" t="s">
        <v>23</v>
      </c>
      <c r="B43" s="23" t="s">
        <v>125</v>
      </c>
      <c r="C43" s="12" t="s">
        <v>126</v>
      </c>
      <c r="D43" s="51"/>
      <c r="E43" s="36" t="str">
        <f>HYPERLINK("https://www.google.ru/search?q=112370847&amp;newwindow=1&amp;tbm=isch","Еще фото")</f>
        <v>Еще фото</v>
      </c>
      <c r="F43" s="13" t="s">
        <v>80</v>
      </c>
      <c r="G43" s="23" t="s">
        <v>48</v>
      </c>
      <c r="H43" s="23" t="s">
        <v>27</v>
      </c>
      <c r="I43" s="23" t="s">
        <v>48</v>
      </c>
      <c r="J43" s="14" t="s">
        <v>28</v>
      </c>
      <c r="K43" s="15" t="s">
        <v>29</v>
      </c>
      <c r="L43" s="53"/>
      <c r="M43" s="14"/>
      <c r="N43" s="14" t="s">
        <v>31</v>
      </c>
      <c r="O43" s="14"/>
      <c r="P43" s="15" t="s">
        <v>67</v>
      </c>
      <c r="Q43" s="16">
        <v>12199</v>
      </c>
      <c r="R43" s="17">
        <v>47.54</v>
      </c>
      <c r="S43" s="18">
        <v>7359.9884999999995</v>
      </c>
      <c r="T43" s="19" t="s">
        <v>33</v>
      </c>
      <c r="U43" s="20" t="s">
        <v>35</v>
      </c>
      <c r="V43" s="21">
        <v>46</v>
      </c>
      <c r="W43" s="21">
        <v>5</v>
      </c>
      <c r="X43" s="22"/>
    </row>
    <row r="44" spans="1:24" s="1" customFormat="1" ht="35" customHeight="1" x14ac:dyDescent="0.3">
      <c r="A44" s="11" t="s">
        <v>23</v>
      </c>
      <c r="B44" s="11" t="s">
        <v>127</v>
      </c>
      <c r="C44" s="12" t="s">
        <v>128</v>
      </c>
      <c r="D44" s="54"/>
      <c r="E44" s="36" t="str">
        <f>HYPERLINK("https://www.google.ru/search?q=112362560&amp;newwindow=1&amp;tbm=isch","Еще фото")</f>
        <v>Еще фото</v>
      </c>
      <c r="F44" s="13"/>
      <c r="G44" s="11" t="s">
        <v>48</v>
      </c>
      <c r="H44" s="11" t="s">
        <v>27</v>
      </c>
      <c r="I44" s="14" t="s">
        <v>48</v>
      </c>
      <c r="J44" s="14" t="s">
        <v>28</v>
      </c>
      <c r="K44" s="15" t="s">
        <v>29</v>
      </c>
      <c r="L44" s="52" t="s">
        <v>129</v>
      </c>
      <c r="M44" s="14"/>
      <c r="N44" s="14" t="s">
        <v>31</v>
      </c>
      <c r="O44" s="14"/>
      <c r="P44" s="15" t="s">
        <v>130</v>
      </c>
      <c r="Q44" s="16">
        <v>11999</v>
      </c>
      <c r="R44" s="17">
        <v>47.5</v>
      </c>
      <c r="S44" s="18">
        <v>7244.9884999999995</v>
      </c>
      <c r="T44" s="19" t="s">
        <v>33</v>
      </c>
      <c r="U44" s="20" t="s">
        <v>70</v>
      </c>
      <c r="V44" s="24" t="s">
        <v>71</v>
      </c>
      <c r="W44" s="21">
        <v>1</v>
      </c>
      <c r="X44" s="22"/>
    </row>
    <row r="45" spans="1:24" s="1" customFormat="1" ht="35" customHeight="1" x14ac:dyDescent="0.3">
      <c r="A45" s="23" t="s">
        <v>23</v>
      </c>
      <c r="B45" s="23" t="s">
        <v>127</v>
      </c>
      <c r="C45" s="12" t="s">
        <v>128</v>
      </c>
      <c r="D45" s="55"/>
      <c r="E45" s="36" t="str">
        <f>HYPERLINK("https://www.google.ru/search?q=112362560&amp;newwindow=1&amp;tbm=isch","Еще фото")</f>
        <v>Еще фото</v>
      </c>
      <c r="F45" s="13"/>
      <c r="G45" s="23" t="s">
        <v>48</v>
      </c>
      <c r="H45" s="23" t="s">
        <v>27</v>
      </c>
      <c r="I45" s="23" t="s">
        <v>48</v>
      </c>
      <c r="J45" s="14" t="s">
        <v>28</v>
      </c>
      <c r="K45" s="15" t="s">
        <v>29</v>
      </c>
      <c r="L45" s="57"/>
      <c r="M45" s="14"/>
      <c r="N45" s="14" t="s">
        <v>31</v>
      </c>
      <c r="O45" s="14"/>
      <c r="P45" s="15" t="s">
        <v>130</v>
      </c>
      <c r="Q45" s="16">
        <v>11999</v>
      </c>
      <c r="R45" s="17">
        <v>47.5</v>
      </c>
      <c r="S45" s="18">
        <v>7244.9884999999995</v>
      </c>
      <c r="T45" s="19" t="s">
        <v>33</v>
      </c>
      <c r="U45" s="20" t="s">
        <v>38</v>
      </c>
      <c r="V45" s="24" t="s">
        <v>97</v>
      </c>
      <c r="W45" s="21">
        <v>1</v>
      </c>
      <c r="X45" s="22"/>
    </row>
    <row r="46" spans="1:24" s="1" customFormat="1" ht="37.049999999999997" customHeight="1" x14ac:dyDescent="0.3">
      <c r="A46" s="23" t="s">
        <v>23</v>
      </c>
      <c r="B46" s="23" t="s">
        <v>127</v>
      </c>
      <c r="C46" s="12" t="s">
        <v>128</v>
      </c>
      <c r="D46" s="56"/>
      <c r="E46" s="36" t="str">
        <f>HYPERLINK("https://www.google.ru/search?q=112362560&amp;newwindow=1&amp;tbm=isch","Еще фото")</f>
        <v>Еще фото</v>
      </c>
      <c r="F46" s="13"/>
      <c r="G46" s="23" t="s">
        <v>48</v>
      </c>
      <c r="H46" s="23" t="s">
        <v>27</v>
      </c>
      <c r="I46" s="23" t="s">
        <v>48</v>
      </c>
      <c r="J46" s="14" t="s">
        <v>28</v>
      </c>
      <c r="K46" s="15" t="s">
        <v>29</v>
      </c>
      <c r="L46" s="53"/>
      <c r="M46" s="14"/>
      <c r="N46" s="14" t="s">
        <v>31</v>
      </c>
      <c r="O46" s="14"/>
      <c r="P46" s="15" t="s">
        <v>130</v>
      </c>
      <c r="Q46" s="16">
        <v>11999</v>
      </c>
      <c r="R46" s="17">
        <v>47.5</v>
      </c>
      <c r="S46" s="18">
        <v>7244.9884999999995</v>
      </c>
      <c r="T46" s="19" t="s">
        <v>33</v>
      </c>
      <c r="U46" s="20" t="s">
        <v>39</v>
      </c>
      <c r="V46" s="24" t="s">
        <v>97</v>
      </c>
      <c r="W46" s="21">
        <v>5</v>
      </c>
      <c r="X46" s="22"/>
    </row>
    <row r="47" spans="1:24" s="1" customFormat="1" ht="52.05" customHeight="1" x14ac:dyDescent="0.3">
      <c r="A47" s="11" t="s">
        <v>23</v>
      </c>
      <c r="B47" s="11" t="s">
        <v>131</v>
      </c>
      <c r="C47" s="12" t="s">
        <v>132</v>
      </c>
      <c r="D47" s="50"/>
      <c r="E47" s="36" t="str">
        <f>HYPERLINK("https://www.google.ru/search?q=112364420&amp;newwindow=1&amp;tbm=isch","Еще фото")</f>
        <v>Еще фото</v>
      </c>
      <c r="F47" s="13" t="s">
        <v>80</v>
      </c>
      <c r="G47" s="11" t="s">
        <v>48</v>
      </c>
      <c r="H47" s="11" t="s">
        <v>27</v>
      </c>
      <c r="I47" s="14" t="s">
        <v>48</v>
      </c>
      <c r="J47" s="14" t="s">
        <v>28</v>
      </c>
      <c r="K47" s="15" t="s">
        <v>29</v>
      </c>
      <c r="L47" s="52" t="s">
        <v>133</v>
      </c>
      <c r="M47" s="14"/>
      <c r="N47" s="14" t="s">
        <v>31</v>
      </c>
      <c r="O47" s="14"/>
      <c r="P47" s="15" t="s">
        <v>67</v>
      </c>
      <c r="Q47" s="16">
        <v>11999</v>
      </c>
      <c r="R47" s="17">
        <v>47.5</v>
      </c>
      <c r="S47" s="18">
        <v>7244.9884999999995</v>
      </c>
      <c r="T47" s="19" t="s">
        <v>33</v>
      </c>
      <c r="U47" s="20" t="s">
        <v>34</v>
      </c>
      <c r="V47" s="21">
        <v>46</v>
      </c>
      <c r="W47" s="21">
        <v>8</v>
      </c>
      <c r="X47" s="22"/>
    </row>
    <row r="48" spans="1:24" s="1" customFormat="1" ht="61.05" customHeight="1" x14ac:dyDescent="0.3">
      <c r="A48" s="23" t="s">
        <v>23</v>
      </c>
      <c r="B48" s="23" t="s">
        <v>131</v>
      </c>
      <c r="C48" s="12" t="s">
        <v>132</v>
      </c>
      <c r="D48" s="51"/>
      <c r="E48" s="36" t="str">
        <f>HYPERLINK("https://www.google.ru/search?q=112364420&amp;newwindow=1&amp;tbm=isch","Еще фото")</f>
        <v>Еще фото</v>
      </c>
      <c r="F48" s="13" t="s">
        <v>80</v>
      </c>
      <c r="G48" s="23" t="s">
        <v>48</v>
      </c>
      <c r="H48" s="23" t="s">
        <v>27</v>
      </c>
      <c r="I48" s="23" t="s">
        <v>48</v>
      </c>
      <c r="J48" s="14" t="s">
        <v>28</v>
      </c>
      <c r="K48" s="15" t="s">
        <v>29</v>
      </c>
      <c r="L48" s="53"/>
      <c r="M48" s="14"/>
      <c r="N48" s="14" t="s">
        <v>31</v>
      </c>
      <c r="O48" s="14"/>
      <c r="P48" s="15" t="s">
        <v>67</v>
      </c>
      <c r="Q48" s="16">
        <v>11999</v>
      </c>
      <c r="R48" s="17">
        <v>47.5</v>
      </c>
      <c r="S48" s="18">
        <v>7244.9884999999995</v>
      </c>
      <c r="T48" s="19" t="s">
        <v>33</v>
      </c>
      <c r="U48" s="20" t="s">
        <v>38</v>
      </c>
      <c r="V48" s="24" t="s">
        <v>97</v>
      </c>
      <c r="W48" s="21">
        <v>2</v>
      </c>
      <c r="X48" s="22"/>
    </row>
    <row r="49" spans="1:24" s="1" customFormat="1" ht="108" customHeight="1" x14ac:dyDescent="0.3">
      <c r="A49" s="11" t="s">
        <v>23</v>
      </c>
      <c r="B49" s="11" t="s">
        <v>134</v>
      </c>
      <c r="C49" s="12" t="s">
        <v>135</v>
      </c>
      <c r="D49" s="29"/>
      <c r="E49" s="36" t="str">
        <f>HYPERLINK("https://www.google.ru/search?q=W18S59X1E&amp;newwindow=1&amp;tbm=isch","Еще фото")</f>
        <v>Еще фото</v>
      </c>
      <c r="F49" s="13"/>
      <c r="G49" s="11" t="s">
        <v>48</v>
      </c>
      <c r="H49" s="11" t="s">
        <v>27</v>
      </c>
      <c r="I49" s="14" t="s">
        <v>48</v>
      </c>
      <c r="J49" s="14" t="s">
        <v>28</v>
      </c>
      <c r="K49" s="15" t="s">
        <v>29</v>
      </c>
      <c r="L49" s="14" t="s">
        <v>136</v>
      </c>
      <c r="M49" s="14"/>
      <c r="N49" s="14" t="s">
        <v>31</v>
      </c>
      <c r="O49" s="14"/>
      <c r="P49" s="15" t="s">
        <v>32</v>
      </c>
      <c r="Q49" s="16">
        <v>7999</v>
      </c>
      <c r="R49" s="17">
        <v>47.49</v>
      </c>
      <c r="S49" s="18">
        <v>4829.9884999999995</v>
      </c>
      <c r="T49" s="19" t="s">
        <v>33</v>
      </c>
      <c r="U49" s="20" t="s">
        <v>70</v>
      </c>
      <c r="V49" s="24" t="s">
        <v>71</v>
      </c>
      <c r="W49" s="21">
        <v>1</v>
      </c>
      <c r="X49" s="22"/>
    </row>
    <row r="50" spans="1:24" s="1" customFormat="1" ht="52.05" customHeight="1" x14ac:dyDescent="0.3">
      <c r="A50" s="11" t="s">
        <v>23</v>
      </c>
      <c r="B50" s="11" t="s">
        <v>137</v>
      </c>
      <c r="C50" s="12" t="s">
        <v>138</v>
      </c>
      <c r="D50" s="50"/>
      <c r="E50" s="36" t="str">
        <f>HYPERLINK("https://www.google.ru/search?q=112356420&amp;newwindow=1&amp;tbm=isch","Еще фото")</f>
        <v>Еще фото</v>
      </c>
      <c r="F50" s="13"/>
      <c r="G50" s="11" t="s">
        <v>48</v>
      </c>
      <c r="H50" s="11" t="s">
        <v>27</v>
      </c>
      <c r="I50" s="14" t="s">
        <v>48</v>
      </c>
      <c r="J50" s="14" t="s">
        <v>28</v>
      </c>
      <c r="K50" s="15" t="s">
        <v>55</v>
      </c>
      <c r="L50" s="52" t="s">
        <v>139</v>
      </c>
      <c r="M50" s="14"/>
      <c r="N50" s="14" t="s">
        <v>91</v>
      </c>
      <c r="O50" s="14"/>
      <c r="P50" s="15" t="s">
        <v>140</v>
      </c>
      <c r="Q50" s="16">
        <v>11799</v>
      </c>
      <c r="R50" s="17">
        <v>47.45</v>
      </c>
      <c r="S50" s="18">
        <v>7129.9884999999995</v>
      </c>
      <c r="T50" s="19" t="s">
        <v>33</v>
      </c>
      <c r="U50" s="20" t="s">
        <v>141</v>
      </c>
      <c r="V50" s="21">
        <v>42</v>
      </c>
      <c r="W50" s="21">
        <v>1</v>
      </c>
      <c r="X50" s="22"/>
    </row>
    <row r="51" spans="1:24" s="1" customFormat="1" ht="61.05" customHeight="1" x14ac:dyDescent="0.3">
      <c r="A51" s="23" t="s">
        <v>23</v>
      </c>
      <c r="B51" s="23" t="s">
        <v>137</v>
      </c>
      <c r="C51" s="12" t="s">
        <v>138</v>
      </c>
      <c r="D51" s="51"/>
      <c r="E51" s="36" t="str">
        <f>HYPERLINK("https://www.google.ru/search?q=112356420&amp;newwindow=1&amp;tbm=isch","Еще фото")</f>
        <v>Еще фото</v>
      </c>
      <c r="F51" s="13"/>
      <c r="G51" s="23" t="s">
        <v>48</v>
      </c>
      <c r="H51" s="23" t="s">
        <v>27</v>
      </c>
      <c r="I51" s="23" t="s">
        <v>48</v>
      </c>
      <c r="J51" s="14" t="s">
        <v>28</v>
      </c>
      <c r="K51" s="15" t="s">
        <v>55</v>
      </c>
      <c r="L51" s="53"/>
      <c r="M51" s="14"/>
      <c r="N51" s="14" t="s">
        <v>91</v>
      </c>
      <c r="O51" s="14"/>
      <c r="P51" s="15" t="s">
        <v>140</v>
      </c>
      <c r="Q51" s="16">
        <v>11799</v>
      </c>
      <c r="R51" s="17">
        <v>47.45</v>
      </c>
      <c r="S51" s="18">
        <v>7129.9884999999995</v>
      </c>
      <c r="T51" s="19" t="s">
        <v>33</v>
      </c>
      <c r="U51" s="20" t="s">
        <v>41</v>
      </c>
      <c r="V51" s="21">
        <v>48</v>
      </c>
      <c r="W51" s="21">
        <v>1</v>
      </c>
      <c r="X51" s="22"/>
    </row>
    <row r="52" spans="1:24" s="1" customFormat="1" ht="108" customHeight="1" x14ac:dyDescent="0.3">
      <c r="A52" s="11" t="s">
        <v>23</v>
      </c>
      <c r="B52" s="11" t="s">
        <v>142</v>
      </c>
      <c r="C52" s="12" t="s">
        <v>143</v>
      </c>
      <c r="D52" s="29"/>
      <c r="E52" s="36" t="str">
        <f>HYPERLINK("https://www.google.ru/search?q=W14XYLZ71&amp;newwindow=1&amp;tbm=isch","Еще фото")</f>
        <v>Еще фото</v>
      </c>
      <c r="F52" s="13"/>
      <c r="G52" s="11" t="s">
        <v>48</v>
      </c>
      <c r="H52" s="11" t="s">
        <v>27</v>
      </c>
      <c r="I52" s="14" t="s">
        <v>48</v>
      </c>
      <c r="J52" s="14" t="s">
        <v>28</v>
      </c>
      <c r="K52" s="15" t="s">
        <v>29</v>
      </c>
      <c r="L52" s="14" t="s">
        <v>144</v>
      </c>
      <c r="M52" s="14"/>
      <c r="N52" s="14" t="s">
        <v>31</v>
      </c>
      <c r="O52" s="14"/>
      <c r="P52" s="15" t="s">
        <v>145</v>
      </c>
      <c r="Q52" s="16">
        <v>14999</v>
      </c>
      <c r="R52" s="17">
        <v>47.33</v>
      </c>
      <c r="S52" s="18">
        <v>9084.9884999999995</v>
      </c>
      <c r="T52" s="19" t="s">
        <v>33</v>
      </c>
      <c r="U52" s="20" t="s">
        <v>43</v>
      </c>
      <c r="V52" s="24" t="s">
        <v>37</v>
      </c>
      <c r="W52" s="21">
        <v>1</v>
      </c>
      <c r="X52" s="22"/>
    </row>
    <row r="53" spans="1:24" s="1" customFormat="1" ht="108" customHeight="1" x14ac:dyDescent="0.3">
      <c r="A53" s="11" t="s">
        <v>23</v>
      </c>
      <c r="B53" s="11" t="s">
        <v>146</v>
      </c>
      <c r="C53" s="12" t="s">
        <v>147</v>
      </c>
      <c r="D53" s="29"/>
      <c r="E53" s="36" t="str">
        <f>HYPERLINK("https://www.google.ru/search?q=112332359&amp;newwindow=1&amp;tbm=isch","Еще фото")</f>
        <v>Еще фото</v>
      </c>
      <c r="F53" s="13"/>
      <c r="G53" s="11" t="s">
        <v>48</v>
      </c>
      <c r="H53" s="11" t="s">
        <v>27</v>
      </c>
      <c r="I53" s="14" t="s">
        <v>48</v>
      </c>
      <c r="J53" s="14" t="s">
        <v>28</v>
      </c>
      <c r="K53" s="15" t="s">
        <v>55</v>
      </c>
      <c r="L53" s="14" t="s">
        <v>148</v>
      </c>
      <c r="M53" s="14" t="s">
        <v>65</v>
      </c>
      <c r="N53" s="14" t="s">
        <v>31</v>
      </c>
      <c r="O53" s="14"/>
      <c r="P53" s="15" t="s">
        <v>149</v>
      </c>
      <c r="Q53" s="16">
        <v>11199</v>
      </c>
      <c r="R53" s="17">
        <v>47.32</v>
      </c>
      <c r="S53" s="18">
        <v>6784.9884999999995</v>
      </c>
      <c r="T53" s="19" t="s">
        <v>33</v>
      </c>
      <c r="U53" s="20" t="s">
        <v>52</v>
      </c>
      <c r="V53" s="21">
        <v>44</v>
      </c>
      <c r="W53" s="21">
        <v>1</v>
      </c>
      <c r="X53" s="22"/>
    </row>
    <row r="54" spans="1:24" s="1" customFormat="1" ht="108" customHeight="1" x14ac:dyDescent="0.3">
      <c r="A54" s="11" t="s">
        <v>23</v>
      </c>
      <c r="B54" s="11" t="s">
        <v>150</v>
      </c>
      <c r="C54" s="12" t="s">
        <v>151</v>
      </c>
      <c r="D54" s="29"/>
      <c r="E54" s="36" t="str">
        <f>HYPERLINK("https://www.google.ru/search?q=112371185&amp;newwindow=1&amp;tbm=isch","Еще фото")</f>
        <v>Еще фото</v>
      </c>
      <c r="F54" s="13"/>
      <c r="G54" s="11" t="s">
        <v>48</v>
      </c>
      <c r="H54" s="11" t="s">
        <v>27</v>
      </c>
      <c r="I54" s="14" t="s">
        <v>48</v>
      </c>
      <c r="J54" s="14" t="s">
        <v>28</v>
      </c>
      <c r="K54" s="15" t="s">
        <v>55</v>
      </c>
      <c r="L54" s="14" t="s">
        <v>152</v>
      </c>
      <c r="M54" s="14"/>
      <c r="N54" s="14" t="s">
        <v>31</v>
      </c>
      <c r="O54" s="14"/>
      <c r="P54" s="15" t="s">
        <v>101</v>
      </c>
      <c r="Q54" s="16">
        <v>10799</v>
      </c>
      <c r="R54" s="17">
        <v>47.22</v>
      </c>
      <c r="S54" s="18">
        <v>6554.9884999999995</v>
      </c>
      <c r="T54" s="19" t="s">
        <v>33</v>
      </c>
      <c r="U54" s="20" t="s">
        <v>52</v>
      </c>
      <c r="V54" s="21">
        <v>44</v>
      </c>
      <c r="W54" s="21">
        <v>1</v>
      </c>
      <c r="X54" s="22"/>
    </row>
    <row r="55" spans="1:24" s="1" customFormat="1" ht="26" customHeight="1" x14ac:dyDescent="0.3">
      <c r="A55" s="11" t="s">
        <v>23</v>
      </c>
      <c r="B55" s="11" t="s">
        <v>153</v>
      </c>
      <c r="C55" s="12" t="s">
        <v>154</v>
      </c>
      <c r="D55" s="54"/>
      <c r="E55" s="36" t="str">
        <f>HYPERLINK("https://www.google.ru/search?q=112371186&amp;newwindow=1&amp;tbm=isch","Еще фото")</f>
        <v>Еще фото</v>
      </c>
      <c r="F55" s="13"/>
      <c r="G55" s="11" t="s">
        <v>48</v>
      </c>
      <c r="H55" s="11" t="s">
        <v>27</v>
      </c>
      <c r="I55" s="14" t="s">
        <v>48</v>
      </c>
      <c r="J55" s="14" t="s">
        <v>28</v>
      </c>
      <c r="K55" s="15" t="s">
        <v>55</v>
      </c>
      <c r="L55" s="52" t="s">
        <v>152</v>
      </c>
      <c r="M55" s="14"/>
      <c r="N55" s="14" t="s">
        <v>31</v>
      </c>
      <c r="O55" s="14"/>
      <c r="P55" s="15" t="s">
        <v>101</v>
      </c>
      <c r="Q55" s="16">
        <v>10799</v>
      </c>
      <c r="R55" s="17">
        <v>47.22</v>
      </c>
      <c r="S55" s="18">
        <v>6554.9884999999995</v>
      </c>
      <c r="T55" s="19" t="s">
        <v>33</v>
      </c>
      <c r="U55" s="20" t="s">
        <v>155</v>
      </c>
      <c r="V55" s="24" t="s">
        <v>71</v>
      </c>
      <c r="W55" s="21">
        <v>1</v>
      </c>
      <c r="X55" s="22"/>
    </row>
    <row r="56" spans="1:24" s="1" customFormat="1" ht="26" customHeight="1" x14ac:dyDescent="0.3">
      <c r="A56" s="23" t="s">
        <v>23</v>
      </c>
      <c r="B56" s="23" t="s">
        <v>153</v>
      </c>
      <c r="C56" s="12" t="s">
        <v>154</v>
      </c>
      <c r="D56" s="55"/>
      <c r="E56" s="36" t="str">
        <f>HYPERLINK("https://www.google.ru/search?q=112371186&amp;newwindow=1&amp;tbm=isch","Еще фото")</f>
        <v>Еще фото</v>
      </c>
      <c r="F56" s="13"/>
      <c r="G56" s="23" t="s">
        <v>48</v>
      </c>
      <c r="H56" s="23" t="s">
        <v>27</v>
      </c>
      <c r="I56" s="23" t="s">
        <v>48</v>
      </c>
      <c r="J56" s="14" t="s">
        <v>28</v>
      </c>
      <c r="K56" s="15" t="s">
        <v>55</v>
      </c>
      <c r="L56" s="57"/>
      <c r="M56" s="14"/>
      <c r="N56" s="14" t="s">
        <v>31</v>
      </c>
      <c r="O56" s="14"/>
      <c r="P56" s="15" t="s">
        <v>101</v>
      </c>
      <c r="Q56" s="16">
        <v>10799</v>
      </c>
      <c r="R56" s="17">
        <v>47.22</v>
      </c>
      <c r="S56" s="18">
        <v>6554.9884999999995</v>
      </c>
      <c r="T56" s="19" t="s">
        <v>33</v>
      </c>
      <c r="U56" s="20" t="s">
        <v>156</v>
      </c>
      <c r="V56" s="21">
        <v>46</v>
      </c>
      <c r="W56" s="21">
        <v>1</v>
      </c>
      <c r="X56" s="22"/>
    </row>
    <row r="57" spans="1:24" s="1" customFormat="1" ht="26" customHeight="1" x14ac:dyDescent="0.3">
      <c r="A57" s="23" t="s">
        <v>23</v>
      </c>
      <c r="B57" s="23" t="s">
        <v>153</v>
      </c>
      <c r="C57" s="12" t="s">
        <v>154</v>
      </c>
      <c r="D57" s="55"/>
      <c r="E57" s="36" t="str">
        <f>HYPERLINK("https://www.google.ru/search?q=112371186&amp;newwindow=1&amp;tbm=isch","Еще фото")</f>
        <v>Еще фото</v>
      </c>
      <c r="F57" s="13"/>
      <c r="G57" s="23" t="s">
        <v>48</v>
      </c>
      <c r="H57" s="23" t="s">
        <v>27</v>
      </c>
      <c r="I57" s="23" t="s">
        <v>48</v>
      </c>
      <c r="J57" s="14" t="s">
        <v>28</v>
      </c>
      <c r="K57" s="15" t="s">
        <v>55</v>
      </c>
      <c r="L57" s="57"/>
      <c r="M57" s="14"/>
      <c r="N57" s="14" t="s">
        <v>31</v>
      </c>
      <c r="O57" s="14"/>
      <c r="P57" s="15" t="s">
        <v>101</v>
      </c>
      <c r="Q57" s="16">
        <v>10799</v>
      </c>
      <c r="R57" s="17">
        <v>47.22</v>
      </c>
      <c r="S57" s="18">
        <v>6554.9884999999995</v>
      </c>
      <c r="T57" s="19" t="s">
        <v>33</v>
      </c>
      <c r="U57" s="20" t="s">
        <v>38</v>
      </c>
      <c r="V57" s="24" t="s">
        <v>97</v>
      </c>
      <c r="W57" s="21">
        <v>1</v>
      </c>
      <c r="X57" s="22"/>
    </row>
    <row r="58" spans="1:24" s="1" customFormat="1" ht="26" customHeight="1" x14ac:dyDescent="0.3">
      <c r="A58" s="23" t="s">
        <v>23</v>
      </c>
      <c r="B58" s="23" t="s">
        <v>153</v>
      </c>
      <c r="C58" s="12" t="s">
        <v>154</v>
      </c>
      <c r="D58" s="56"/>
      <c r="E58" s="36" t="str">
        <f>HYPERLINK("https://www.google.ru/search?q=112371186&amp;newwindow=1&amp;tbm=isch","Еще фото")</f>
        <v>Еще фото</v>
      </c>
      <c r="F58" s="13"/>
      <c r="G58" s="23" t="s">
        <v>48</v>
      </c>
      <c r="H58" s="23" t="s">
        <v>27</v>
      </c>
      <c r="I58" s="23" t="s">
        <v>48</v>
      </c>
      <c r="J58" s="14" t="s">
        <v>28</v>
      </c>
      <c r="K58" s="15" t="s">
        <v>55</v>
      </c>
      <c r="L58" s="53"/>
      <c r="M58" s="14"/>
      <c r="N58" s="14" t="s">
        <v>31</v>
      </c>
      <c r="O58" s="14"/>
      <c r="P58" s="15" t="s">
        <v>101</v>
      </c>
      <c r="Q58" s="16">
        <v>10799</v>
      </c>
      <c r="R58" s="17">
        <v>47.22</v>
      </c>
      <c r="S58" s="18">
        <v>6554.9884999999995</v>
      </c>
      <c r="T58" s="19" t="s">
        <v>33</v>
      </c>
      <c r="U58" s="20" t="s">
        <v>157</v>
      </c>
      <c r="V58" s="24" t="s">
        <v>44</v>
      </c>
      <c r="W58" s="21">
        <v>1</v>
      </c>
      <c r="X58" s="22"/>
    </row>
    <row r="59" spans="1:24" s="1" customFormat="1" ht="108" customHeight="1" x14ac:dyDescent="0.3">
      <c r="A59" s="11" t="s">
        <v>23</v>
      </c>
      <c r="B59" s="11" t="s">
        <v>158</v>
      </c>
      <c r="C59" s="12" t="s">
        <v>159</v>
      </c>
      <c r="D59" s="29"/>
      <c r="E59" s="36" t="str">
        <f>HYPERLINK("https://www.google.ru/search?q=112350652&amp;newwindow=1&amp;tbm=isch","Еще фото")</f>
        <v>Еще фото</v>
      </c>
      <c r="F59" s="13"/>
      <c r="G59" s="11" t="s">
        <v>48</v>
      </c>
      <c r="H59" s="11" t="s">
        <v>27</v>
      </c>
      <c r="I59" s="14" t="s">
        <v>48</v>
      </c>
      <c r="J59" s="14" t="s">
        <v>28</v>
      </c>
      <c r="K59" s="15" t="s">
        <v>29</v>
      </c>
      <c r="L59" s="14"/>
      <c r="M59" s="14"/>
      <c r="N59" s="14" t="s">
        <v>31</v>
      </c>
      <c r="O59" s="14"/>
      <c r="P59" s="15" t="s">
        <v>67</v>
      </c>
      <c r="Q59" s="16">
        <v>13999</v>
      </c>
      <c r="R59" s="17">
        <v>47.14</v>
      </c>
      <c r="S59" s="18">
        <v>8509.9884999999995</v>
      </c>
      <c r="T59" s="19" t="s">
        <v>33</v>
      </c>
      <c r="U59" s="20" t="s">
        <v>42</v>
      </c>
      <c r="V59" s="21">
        <v>48</v>
      </c>
      <c r="W59" s="21">
        <v>1</v>
      </c>
      <c r="X59" s="22"/>
    </row>
    <row r="60" spans="1:24" s="1" customFormat="1" ht="108" customHeight="1" x14ac:dyDescent="0.3">
      <c r="A60" s="11" t="s">
        <v>23</v>
      </c>
      <c r="B60" s="11" t="s">
        <v>160</v>
      </c>
      <c r="C60" s="12" t="s">
        <v>161</v>
      </c>
      <c r="D60" s="29"/>
      <c r="E60" s="36" t="str">
        <f>HYPERLINK("https://www.google.ru/search?q=112351899&amp;newwindow=1&amp;tbm=isch","Еще фото")</f>
        <v>Еще фото</v>
      </c>
      <c r="F60" s="13"/>
      <c r="G60" s="11" t="s">
        <v>48</v>
      </c>
      <c r="H60" s="11" t="s">
        <v>27</v>
      </c>
      <c r="I60" s="14" t="s">
        <v>48</v>
      </c>
      <c r="J60" s="14" t="s">
        <v>28</v>
      </c>
      <c r="K60" s="15" t="s">
        <v>55</v>
      </c>
      <c r="L60" s="14" t="s">
        <v>104</v>
      </c>
      <c r="M60" s="14" t="s">
        <v>65</v>
      </c>
      <c r="N60" s="14" t="s">
        <v>31</v>
      </c>
      <c r="O60" s="14"/>
      <c r="P60" s="15" t="s">
        <v>67</v>
      </c>
      <c r="Q60" s="16">
        <v>13999</v>
      </c>
      <c r="R60" s="17">
        <v>47.14</v>
      </c>
      <c r="S60" s="18">
        <v>8509.9884999999995</v>
      </c>
      <c r="T60" s="19" t="s">
        <v>33</v>
      </c>
      <c r="U60" s="20" t="s">
        <v>69</v>
      </c>
      <c r="V60" s="21">
        <v>42</v>
      </c>
      <c r="W60" s="21">
        <v>1</v>
      </c>
      <c r="X60" s="22"/>
    </row>
    <row r="61" spans="1:24" s="1" customFormat="1" ht="108" customHeight="1" x14ac:dyDescent="0.3">
      <c r="A61" s="11" t="s">
        <v>23</v>
      </c>
      <c r="B61" s="11" t="s">
        <v>162</v>
      </c>
      <c r="C61" s="12" t="s">
        <v>163</v>
      </c>
      <c r="D61" s="29"/>
      <c r="E61" s="36" t="str">
        <f>HYPERLINK("https://www.google.ru/search?q=112352263&amp;newwindow=1&amp;tbm=isch","Еще фото")</f>
        <v>Еще фото</v>
      </c>
      <c r="F61" s="13"/>
      <c r="G61" s="11" t="s">
        <v>48</v>
      </c>
      <c r="H61" s="11" t="s">
        <v>27</v>
      </c>
      <c r="I61" s="14" t="s">
        <v>48</v>
      </c>
      <c r="J61" s="14" t="s">
        <v>28</v>
      </c>
      <c r="K61" s="15" t="s">
        <v>55</v>
      </c>
      <c r="L61" s="14" t="s">
        <v>164</v>
      </c>
      <c r="M61" s="14" t="s">
        <v>65</v>
      </c>
      <c r="N61" s="14" t="s">
        <v>31</v>
      </c>
      <c r="O61" s="14"/>
      <c r="P61" s="15" t="s">
        <v>67</v>
      </c>
      <c r="Q61" s="16">
        <v>13999</v>
      </c>
      <c r="R61" s="17">
        <v>47.14</v>
      </c>
      <c r="S61" s="18">
        <v>8509.9884999999995</v>
      </c>
      <c r="T61" s="19" t="s">
        <v>33</v>
      </c>
      <c r="U61" s="20" t="s">
        <v>60</v>
      </c>
      <c r="V61" s="24" t="s">
        <v>61</v>
      </c>
      <c r="W61" s="21">
        <v>1</v>
      </c>
      <c r="X61" s="22"/>
    </row>
    <row r="62" spans="1:24" s="1" customFormat="1" ht="108" customHeight="1" x14ac:dyDescent="0.3">
      <c r="A62" s="11" t="s">
        <v>23</v>
      </c>
      <c r="B62" s="11" t="s">
        <v>165</v>
      </c>
      <c r="C62" s="12" t="s">
        <v>166</v>
      </c>
      <c r="D62" s="29"/>
      <c r="E62" s="36" t="str">
        <f>HYPERLINK("https://www.google.ru/search?q=W24M73Y27&amp;newwindow=1&amp;tbm=isch","Еще фото")</f>
        <v>Еще фото</v>
      </c>
      <c r="F62" s="13"/>
      <c r="G62" s="11" t="s">
        <v>48</v>
      </c>
      <c r="H62" s="11" t="s">
        <v>27</v>
      </c>
      <c r="I62" s="14" t="s">
        <v>48</v>
      </c>
      <c r="J62" s="14" t="s">
        <v>28</v>
      </c>
      <c r="K62" s="15" t="s">
        <v>55</v>
      </c>
      <c r="L62" s="14" t="s">
        <v>167</v>
      </c>
      <c r="M62" s="14"/>
      <c r="N62" s="14" t="s">
        <v>31</v>
      </c>
      <c r="O62" s="14"/>
      <c r="P62" s="15" t="s">
        <v>101</v>
      </c>
      <c r="Q62" s="16">
        <v>8699</v>
      </c>
      <c r="R62" s="17">
        <v>47.12</v>
      </c>
      <c r="S62" s="18">
        <v>5289.9884999999995</v>
      </c>
      <c r="T62" s="19" t="s">
        <v>33</v>
      </c>
      <c r="U62" s="20" t="s">
        <v>43</v>
      </c>
      <c r="V62" s="24" t="s">
        <v>37</v>
      </c>
      <c r="W62" s="21">
        <v>1</v>
      </c>
      <c r="X62" s="22"/>
    </row>
    <row r="63" spans="1:24" s="1" customFormat="1" ht="108" customHeight="1" x14ac:dyDescent="0.3">
      <c r="A63" s="11" t="s">
        <v>23</v>
      </c>
      <c r="B63" s="11" t="s">
        <v>168</v>
      </c>
      <c r="C63" s="12" t="s">
        <v>169</v>
      </c>
      <c r="D63" s="29"/>
      <c r="E63" s="36" t="str">
        <f>HYPERLINK("https://www.google.ru/search?q=112351744&amp;newwindow=1&amp;tbm=isch","Еще фото")</f>
        <v>Еще фото</v>
      </c>
      <c r="F63" s="13"/>
      <c r="G63" s="11" t="s">
        <v>48</v>
      </c>
      <c r="H63" s="11" t="s">
        <v>27</v>
      </c>
      <c r="I63" s="14" t="s">
        <v>48</v>
      </c>
      <c r="J63" s="14" t="s">
        <v>28</v>
      </c>
      <c r="K63" s="15" t="s">
        <v>55</v>
      </c>
      <c r="L63" s="14" t="s">
        <v>170</v>
      </c>
      <c r="M63" s="14" t="s">
        <v>65</v>
      </c>
      <c r="N63" s="14" t="s">
        <v>31</v>
      </c>
      <c r="O63" s="14"/>
      <c r="P63" s="15" t="s">
        <v>67</v>
      </c>
      <c r="Q63" s="16">
        <v>10399</v>
      </c>
      <c r="R63" s="17">
        <v>47.11</v>
      </c>
      <c r="S63" s="18">
        <v>6324.9884999999995</v>
      </c>
      <c r="T63" s="19" t="s">
        <v>33</v>
      </c>
      <c r="U63" s="20" t="s">
        <v>35</v>
      </c>
      <c r="V63" s="21">
        <v>46</v>
      </c>
      <c r="W63" s="21">
        <v>1</v>
      </c>
      <c r="X63" s="22"/>
    </row>
    <row r="64" spans="1:24" s="1" customFormat="1" ht="52.05" customHeight="1" x14ac:dyDescent="0.3">
      <c r="A64" s="11" t="s">
        <v>23</v>
      </c>
      <c r="B64" s="11" t="s">
        <v>171</v>
      </c>
      <c r="C64" s="12" t="s">
        <v>172</v>
      </c>
      <c r="D64" s="50"/>
      <c r="E64" s="36" t="str">
        <f>HYPERLINK("https://www.google.ru/search?q=112352574&amp;newwindow=1&amp;tbm=isch","Еще фото")</f>
        <v>Еще фото</v>
      </c>
      <c r="F64" s="13"/>
      <c r="G64" s="11" t="s">
        <v>48</v>
      </c>
      <c r="H64" s="11" t="s">
        <v>27</v>
      </c>
      <c r="I64" s="14" t="s">
        <v>48</v>
      </c>
      <c r="J64" s="14" t="s">
        <v>28</v>
      </c>
      <c r="K64" s="15" t="s">
        <v>55</v>
      </c>
      <c r="L64" s="52" t="s">
        <v>173</v>
      </c>
      <c r="M64" s="14" t="s">
        <v>65</v>
      </c>
      <c r="N64" s="14" t="s">
        <v>31</v>
      </c>
      <c r="O64" s="14"/>
      <c r="P64" s="15" t="s">
        <v>174</v>
      </c>
      <c r="Q64" s="16">
        <v>10399</v>
      </c>
      <c r="R64" s="17">
        <v>47.11</v>
      </c>
      <c r="S64" s="18">
        <v>6324.9884999999995</v>
      </c>
      <c r="T64" s="19" t="s">
        <v>33</v>
      </c>
      <c r="U64" s="20" t="s">
        <v>69</v>
      </c>
      <c r="V64" s="21">
        <v>42</v>
      </c>
      <c r="W64" s="21">
        <v>1</v>
      </c>
      <c r="X64" s="22"/>
    </row>
    <row r="65" spans="1:24" s="1" customFormat="1" ht="61.05" customHeight="1" x14ac:dyDescent="0.3">
      <c r="A65" s="23" t="s">
        <v>23</v>
      </c>
      <c r="B65" s="23" t="s">
        <v>171</v>
      </c>
      <c r="C65" s="12" t="s">
        <v>172</v>
      </c>
      <c r="D65" s="51"/>
      <c r="E65" s="36" t="str">
        <f>HYPERLINK("https://www.google.ru/search?q=112352574&amp;newwindow=1&amp;tbm=isch","Еще фото")</f>
        <v>Еще фото</v>
      </c>
      <c r="F65" s="13"/>
      <c r="G65" s="23" t="s">
        <v>48</v>
      </c>
      <c r="H65" s="23" t="s">
        <v>27</v>
      </c>
      <c r="I65" s="23" t="s">
        <v>48</v>
      </c>
      <c r="J65" s="14" t="s">
        <v>28</v>
      </c>
      <c r="K65" s="15" t="s">
        <v>55</v>
      </c>
      <c r="L65" s="53"/>
      <c r="M65" s="14" t="s">
        <v>65</v>
      </c>
      <c r="N65" s="14" t="s">
        <v>31</v>
      </c>
      <c r="O65" s="14"/>
      <c r="P65" s="15" t="s">
        <v>174</v>
      </c>
      <c r="Q65" s="16">
        <v>10399</v>
      </c>
      <c r="R65" s="17">
        <v>47.11</v>
      </c>
      <c r="S65" s="18">
        <v>6324.9884999999995</v>
      </c>
      <c r="T65" s="19" t="s">
        <v>33</v>
      </c>
      <c r="U65" s="20" t="s">
        <v>36</v>
      </c>
      <c r="V65" s="24" t="s">
        <v>97</v>
      </c>
      <c r="W65" s="21">
        <v>1</v>
      </c>
      <c r="X65" s="22"/>
    </row>
    <row r="66" spans="1:24" s="1" customFormat="1" ht="52.05" customHeight="1" x14ac:dyDescent="0.3">
      <c r="A66" s="11" t="s">
        <v>23</v>
      </c>
      <c r="B66" s="11" t="s">
        <v>175</v>
      </c>
      <c r="C66" s="12" t="s">
        <v>176</v>
      </c>
      <c r="D66" s="50"/>
      <c r="E66" s="36" t="str">
        <f>HYPERLINK("https://www.google.ru/search?q=112362335&amp;newwindow=1&amp;tbm=isch","Еще фото")</f>
        <v>Еще фото</v>
      </c>
      <c r="F66" s="13" t="s">
        <v>80</v>
      </c>
      <c r="G66" s="11" t="s">
        <v>48</v>
      </c>
      <c r="H66" s="11" t="s">
        <v>27</v>
      </c>
      <c r="I66" s="14" t="s">
        <v>48</v>
      </c>
      <c r="J66" s="14" t="s">
        <v>28</v>
      </c>
      <c r="K66" s="15" t="s">
        <v>29</v>
      </c>
      <c r="L66" s="52" t="s">
        <v>133</v>
      </c>
      <c r="M66" s="14"/>
      <c r="N66" s="14" t="s">
        <v>31</v>
      </c>
      <c r="O66" s="14"/>
      <c r="P66" s="15" t="s">
        <v>67</v>
      </c>
      <c r="Q66" s="16">
        <v>10399</v>
      </c>
      <c r="R66" s="17">
        <v>47.11</v>
      </c>
      <c r="S66" s="18">
        <v>6324.9884999999995</v>
      </c>
      <c r="T66" s="19" t="s">
        <v>33</v>
      </c>
      <c r="U66" s="20" t="s">
        <v>34</v>
      </c>
      <c r="V66" s="21">
        <v>46</v>
      </c>
      <c r="W66" s="21">
        <v>5</v>
      </c>
      <c r="X66" s="22"/>
    </row>
    <row r="67" spans="1:24" s="1" customFormat="1" ht="61.05" customHeight="1" x14ac:dyDescent="0.3">
      <c r="A67" s="23" t="s">
        <v>23</v>
      </c>
      <c r="B67" s="23" t="s">
        <v>175</v>
      </c>
      <c r="C67" s="12" t="s">
        <v>176</v>
      </c>
      <c r="D67" s="51"/>
      <c r="E67" s="36" t="str">
        <f>HYPERLINK("https://www.google.ru/search?q=112362335&amp;newwindow=1&amp;tbm=isch","Еще фото")</f>
        <v>Еще фото</v>
      </c>
      <c r="F67" s="13" t="s">
        <v>80</v>
      </c>
      <c r="G67" s="23" t="s">
        <v>48</v>
      </c>
      <c r="H67" s="23" t="s">
        <v>27</v>
      </c>
      <c r="I67" s="23" t="s">
        <v>48</v>
      </c>
      <c r="J67" s="14" t="s">
        <v>28</v>
      </c>
      <c r="K67" s="15" t="s">
        <v>29</v>
      </c>
      <c r="L67" s="53"/>
      <c r="M67" s="14"/>
      <c r="N67" s="14" t="s">
        <v>31</v>
      </c>
      <c r="O67" s="14"/>
      <c r="P67" s="15" t="s">
        <v>67</v>
      </c>
      <c r="Q67" s="16">
        <v>10399</v>
      </c>
      <c r="R67" s="17">
        <v>47.11</v>
      </c>
      <c r="S67" s="18">
        <v>6324.9884999999995</v>
      </c>
      <c r="T67" s="19" t="s">
        <v>33</v>
      </c>
      <c r="U67" s="20" t="s">
        <v>38</v>
      </c>
      <c r="V67" s="24" t="s">
        <v>97</v>
      </c>
      <c r="W67" s="21">
        <v>7</v>
      </c>
      <c r="X67" s="22"/>
    </row>
    <row r="68" spans="1:24" s="1" customFormat="1" ht="108" customHeight="1" x14ac:dyDescent="0.3">
      <c r="A68" s="11" t="s">
        <v>23</v>
      </c>
      <c r="B68" s="11" t="s">
        <v>177</v>
      </c>
      <c r="C68" s="12" t="s">
        <v>178</v>
      </c>
      <c r="D68" s="29"/>
      <c r="E68" s="36" t="str">
        <f>HYPERLINK("https://www.google.ru/search?q=112364059&amp;newwindow=1&amp;tbm=isch","Еще фото")</f>
        <v>Еще фото</v>
      </c>
      <c r="F68" s="13" t="s">
        <v>80</v>
      </c>
      <c r="G68" s="11" t="s">
        <v>179</v>
      </c>
      <c r="H68" s="11" t="s">
        <v>180</v>
      </c>
      <c r="I68" s="14" t="s">
        <v>181</v>
      </c>
      <c r="J68" s="14" t="s">
        <v>28</v>
      </c>
      <c r="K68" s="15" t="s">
        <v>182</v>
      </c>
      <c r="L68" s="14" t="s">
        <v>183</v>
      </c>
      <c r="M68" s="14"/>
      <c r="N68" s="14" t="s">
        <v>91</v>
      </c>
      <c r="O68" s="14"/>
      <c r="P68" s="15" t="s">
        <v>101</v>
      </c>
      <c r="Q68" s="16">
        <v>3499</v>
      </c>
      <c r="R68" s="17">
        <v>47</v>
      </c>
      <c r="S68" s="18">
        <v>2132.6405</v>
      </c>
      <c r="T68" s="19" t="s">
        <v>184</v>
      </c>
      <c r="U68" s="20" t="s">
        <v>185</v>
      </c>
      <c r="V68" s="24" t="s">
        <v>186</v>
      </c>
      <c r="W68" s="21">
        <v>2</v>
      </c>
      <c r="X68" s="22"/>
    </row>
    <row r="69" spans="1:24" s="1" customFormat="1" ht="21" customHeight="1" x14ac:dyDescent="0.3">
      <c r="A69" s="11" t="s">
        <v>23</v>
      </c>
      <c r="B69" s="11" t="s">
        <v>187</v>
      </c>
      <c r="C69" s="30" t="s">
        <v>188</v>
      </c>
      <c r="D69" s="54"/>
      <c r="E69" s="36" t="str">
        <f>HYPERLINK("https://www.google.ru/search?q=112356502&amp;newwindow=1&amp;tbm=isch","Еще фото")</f>
        <v>Еще фото</v>
      </c>
      <c r="F69" s="13"/>
      <c r="G69" s="11" t="s">
        <v>189</v>
      </c>
      <c r="H69" s="11" t="s">
        <v>27</v>
      </c>
      <c r="I69" s="14" t="s">
        <v>190</v>
      </c>
      <c r="J69" s="14" t="s">
        <v>191</v>
      </c>
      <c r="K69" s="15" t="s">
        <v>55</v>
      </c>
      <c r="L69" s="52" t="s">
        <v>192</v>
      </c>
      <c r="M69" s="14"/>
      <c r="N69" s="14" t="s">
        <v>193</v>
      </c>
      <c r="O69" s="14"/>
      <c r="P69" s="15" t="s">
        <v>194</v>
      </c>
      <c r="Q69" s="16">
        <v>16299</v>
      </c>
      <c r="R69" s="17">
        <v>68.23</v>
      </c>
      <c r="S69" s="18">
        <v>5954.4354999999996</v>
      </c>
      <c r="T69" s="19" t="s">
        <v>195</v>
      </c>
      <c r="U69" s="20" t="s">
        <v>196</v>
      </c>
      <c r="V69" s="21">
        <v>40</v>
      </c>
      <c r="W69" s="21">
        <v>5</v>
      </c>
      <c r="X69" s="22"/>
    </row>
    <row r="70" spans="1:24" s="1" customFormat="1" ht="21" customHeight="1" x14ac:dyDescent="0.3">
      <c r="A70" s="23" t="s">
        <v>23</v>
      </c>
      <c r="B70" s="23" t="s">
        <v>187</v>
      </c>
      <c r="C70" s="31" t="s">
        <v>188</v>
      </c>
      <c r="D70" s="55"/>
      <c r="E70" s="36" t="str">
        <f>HYPERLINK("https://www.google.ru/search?q=112356502&amp;newwindow=1&amp;tbm=isch","Еще фото")</f>
        <v>Еще фото</v>
      </c>
      <c r="F70" s="13"/>
      <c r="G70" s="23" t="s">
        <v>189</v>
      </c>
      <c r="H70" s="23" t="s">
        <v>27</v>
      </c>
      <c r="I70" s="23" t="s">
        <v>190</v>
      </c>
      <c r="J70" s="14" t="s">
        <v>191</v>
      </c>
      <c r="K70" s="15" t="s">
        <v>55</v>
      </c>
      <c r="L70" s="57"/>
      <c r="M70" s="14"/>
      <c r="N70" s="14" t="s">
        <v>193</v>
      </c>
      <c r="O70" s="14"/>
      <c r="P70" s="15" t="s">
        <v>194</v>
      </c>
      <c r="Q70" s="16">
        <v>16299</v>
      </c>
      <c r="R70" s="17">
        <v>68.23</v>
      </c>
      <c r="S70" s="18">
        <v>5954.4354999999996</v>
      </c>
      <c r="T70" s="19" t="s">
        <v>195</v>
      </c>
      <c r="U70" s="20" t="s">
        <v>197</v>
      </c>
      <c r="V70" s="21">
        <v>42</v>
      </c>
      <c r="W70" s="21">
        <v>6</v>
      </c>
      <c r="X70" s="22"/>
    </row>
    <row r="71" spans="1:24" s="1" customFormat="1" ht="21" customHeight="1" x14ac:dyDescent="0.3">
      <c r="A71" s="23" t="s">
        <v>23</v>
      </c>
      <c r="B71" s="23" t="s">
        <v>187</v>
      </c>
      <c r="C71" s="31" t="s">
        <v>188</v>
      </c>
      <c r="D71" s="55"/>
      <c r="E71" s="36" t="str">
        <f>HYPERLINK("https://www.google.ru/search?q=112356502&amp;newwindow=1&amp;tbm=isch","Еще фото")</f>
        <v>Еще фото</v>
      </c>
      <c r="F71" s="13"/>
      <c r="G71" s="23" t="s">
        <v>189</v>
      </c>
      <c r="H71" s="23" t="s">
        <v>27</v>
      </c>
      <c r="I71" s="23" t="s">
        <v>190</v>
      </c>
      <c r="J71" s="14" t="s">
        <v>191</v>
      </c>
      <c r="K71" s="15" t="s">
        <v>55</v>
      </c>
      <c r="L71" s="57"/>
      <c r="M71" s="14"/>
      <c r="N71" s="14" t="s">
        <v>193</v>
      </c>
      <c r="O71" s="14"/>
      <c r="P71" s="15" t="s">
        <v>194</v>
      </c>
      <c r="Q71" s="16">
        <v>16299</v>
      </c>
      <c r="R71" s="17">
        <v>68.23</v>
      </c>
      <c r="S71" s="18">
        <v>5954.4354999999996</v>
      </c>
      <c r="T71" s="19" t="s">
        <v>195</v>
      </c>
      <c r="U71" s="20" t="s">
        <v>198</v>
      </c>
      <c r="V71" s="21">
        <v>44</v>
      </c>
      <c r="W71" s="21">
        <v>6</v>
      </c>
      <c r="X71" s="22"/>
    </row>
    <row r="72" spans="1:24" s="1" customFormat="1" ht="21" customHeight="1" x14ac:dyDescent="0.3">
      <c r="A72" s="23" t="s">
        <v>23</v>
      </c>
      <c r="B72" s="23" t="s">
        <v>187</v>
      </c>
      <c r="C72" s="31" t="s">
        <v>188</v>
      </c>
      <c r="D72" s="55"/>
      <c r="E72" s="36" t="str">
        <f>HYPERLINK("https://www.google.ru/search?q=112356502&amp;newwindow=1&amp;tbm=isch","Еще фото")</f>
        <v>Еще фото</v>
      </c>
      <c r="F72" s="13"/>
      <c r="G72" s="23" t="s">
        <v>189</v>
      </c>
      <c r="H72" s="23" t="s">
        <v>27</v>
      </c>
      <c r="I72" s="23" t="s">
        <v>190</v>
      </c>
      <c r="J72" s="14" t="s">
        <v>191</v>
      </c>
      <c r="K72" s="15" t="s">
        <v>55</v>
      </c>
      <c r="L72" s="57"/>
      <c r="M72" s="14"/>
      <c r="N72" s="14" t="s">
        <v>193</v>
      </c>
      <c r="O72" s="14"/>
      <c r="P72" s="15" t="s">
        <v>194</v>
      </c>
      <c r="Q72" s="16">
        <v>16299</v>
      </c>
      <c r="R72" s="17">
        <v>68.23</v>
      </c>
      <c r="S72" s="18">
        <v>5954.4354999999996</v>
      </c>
      <c r="T72" s="19" t="s">
        <v>195</v>
      </c>
      <c r="U72" s="20" t="s">
        <v>199</v>
      </c>
      <c r="V72" s="21">
        <v>46</v>
      </c>
      <c r="W72" s="21">
        <v>1</v>
      </c>
      <c r="X72" s="22"/>
    </row>
    <row r="73" spans="1:24" s="1" customFormat="1" ht="32" customHeight="1" x14ac:dyDescent="0.3">
      <c r="A73" s="23" t="s">
        <v>23</v>
      </c>
      <c r="B73" s="23" t="s">
        <v>187</v>
      </c>
      <c r="C73" s="31" t="s">
        <v>188</v>
      </c>
      <c r="D73" s="56"/>
      <c r="E73" s="36" t="str">
        <f>HYPERLINK("https://www.google.ru/search?q=112356502&amp;newwindow=1&amp;tbm=isch","Еще фото")</f>
        <v>Еще фото</v>
      </c>
      <c r="F73" s="13"/>
      <c r="G73" s="23" t="s">
        <v>189</v>
      </c>
      <c r="H73" s="23" t="s">
        <v>27</v>
      </c>
      <c r="I73" s="23" t="s">
        <v>190</v>
      </c>
      <c r="J73" s="14" t="s">
        <v>191</v>
      </c>
      <c r="K73" s="15" t="s">
        <v>55</v>
      </c>
      <c r="L73" s="53"/>
      <c r="M73" s="14"/>
      <c r="N73" s="14" t="s">
        <v>193</v>
      </c>
      <c r="O73" s="14"/>
      <c r="P73" s="15" t="s">
        <v>194</v>
      </c>
      <c r="Q73" s="16">
        <v>16299</v>
      </c>
      <c r="R73" s="17">
        <v>68.23</v>
      </c>
      <c r="S73" s="18">
        <v>5954.4354999999996</v>
      </c>
      <c r="T73" s="19" t="s">
        <v>195</v>
      </c>
      <c r="U73" s="20" t="s">
        <v>200</v>
      </c>
      <c r="V73" s="21">
        <v>48</v>
      </c>
      <c r="W73" s="21">
        <v>2</v>
      </c>
      <c r="X73" s="22"/>
    </row>
    <row r="74" spans="1:24" s="1" customFormat="1" ht="108" customHeight="1" x14ac:dyDescent="0.3">
      <c r="A74" s="11" t="s">
        <v>23</v>
      </c>
      <c r="B74" s="11" t="s">
        <v>201</v>
      </c>
      <c r="C74" s="12" t="s">
        <v>202</v>
      </c>
      <c r="D74" s="29"/>
      <c r="E74" s="36" t="str">
        <f>HYPERLINK("https://www.google.ru/search?q=112355044&amp;newwindow=1&amp;tbm=isch","Еще фото")</f>
        <v>Еще фото</v>
      </c>
      <c r="F74" s="13"/>
      <c r="G74" s="11" t="s">
        <v>203</v>
      </c>
      <c r="H74" s="11" t="s">
        <v>27</v>
      </c>
      <c r="I74" s="14" t="s">
        <v>190</v>
      </c>
      <c r="J74" s="14" t="s">
        <v>28</v>
      </c>
      <c r="K74" s="15" t="s">
        <v>29</v>
      </c>
      <c r="L74" s="14" t="s">
        <v>204</v>
      </c>
      <c r="M74" s="14"/>
      <c r="N74" s="14" t="s">
        <v>31</v>
      </c>
      <c r="O74" s="14"/>
      <c r="P74" s="15" t="s">
        <v>101</v>
      </c>
      <c r="Q74" s="16">
        <v>18899</v>
      </c>
      <c r="R74" s="17">
        <v>47.09</v>
      </c>
      <c r="S74" s="18">
        <v>11499.988499999999</v>
      </c>
      <c r="T74" s="19" t="s">
        <v>195</v>
      </c>
      <c r="U74" s="20" t="s">
        <v>197</v>
      </c>
      <c r="V74" s="24" t="s">
        <v>87</v>
      </c>
      <c r="W74" s="21">
        <v>1</v>
      </c>
      <c r="X74" s="22"/>
    </row>
    <row r="75" spans="1:24" s="1" customFormat="1" ht="108" customHeight="1" x14ac:dyDescent="0.3">
      <c r="A75" s="11" t="s">
        <v>23</v>
      </c>
      <c r="B75" s="11" t="s">
        <v>205</v>
      </c>
      <c r="C75" s="12" t="s">
        <v>206</v>
      </c>
      <c r="D75" s="29"/>
      <c r="E75" s="36" t="str">
        <f>HYPERLINK("https://www.google.ru/search?q=112125430&amp;newwindow=1&amp;tbm=isch","Еще фото")</f>
        <v>Еще фото</v>
      </c>
      <c r="F75" s="13"/>
      <c r="G75" s="11" t="s">
        <v>207</v>
      </c>
      <c r="H75" s="11" t="s">
        <v>180</v>
      </c>
      <c r="I75" s="14" t="s">
        <v>208</v>
      </c>
      <c r="J75" s="14" t="s">
        <v>28</v>
      </c>
      <c r="K75" s="15" t="s">
        <v>29</v>
      </c>
      <c r="L75" s="14" t="s">
        <v>209</v>
      </c>
      <c r="M75" s="14"/>
      <c r="N75" s="14" t="s">
        <v>91</v>
      </c>
      <c r="O75" s="14"/>
      <c r="P75" s="15" t="s">
        <v>210</v>
      </c>
      <c r="Q75" s="16">
        <v>5099</v>
      </c>
      <c r="R75" s="17">
        <v>47</v>
      </c>
      <c r="S75" s="18">
        <v>3107.8404999999993</v>
      </c>
      <c r="T75" s="19" t="s">
        <v>211</v>
      </c>
      <c r="U75" s="20" t="s">
        <v>212</v>
      </c>
      <c r="V75" s="21">
        <v>115</v>
      </c>
      <c r="W75" s="21">
        <v>1</v>
      </c>
      <c r="X75" s="22"/>
    </row>
    <row r="76" spans="1:24" s="1" customFormat="1" ht="108" customHeight="1" x14ac:dyDescent="0.3">
      <c r="A76" s="11" t="s">
        <v>23</v>
      </c>
      <c r="B76" s="11" t="s">
        <v>213</v>
      </c>
      <c r="C76" s="12" t="s">
        <v>214</v>
      </c>
      <c r="D76" s="29"/>
      <c r="E76" s="36" t="str">
        <f>HYPERLINK("https://www.google.ru/search?q=112141116&amp;newwindow=1&amp;tbm=isch","Еще фото")</f>
        <v>Еще фото</v>
      </c>
      <c r="F76" s="13"/>
      <c r="G76" s="11" t="s">
        <v>207</v>
      </c>
      <c r="H76" s="11" t="s">
        <v>180</v>
      </c>
      <c r="I76" s="14" t="s">
        <v>208</v>
      </c>
      <c r="J76" s="14" t="s">
        <v>28</v>
      </c>
      <c r="K76" s="15" t="s">
        <v>29</v>
      </c>
      <c r="L76" s="14" t="s">
        <v>215</v>
      </c>
      <c r="M76" s="14"/>
      <c r="N76" s="14" t="s">
        <v>91</v>
      </c>
      <c r="O76" s="14"/>
      <c r="P76" s="15" t="s">
        <v>210</v>
      </c>
      <c r="Q76" s="16">
        <v>6199</v>
      </c>
      <c r="R76" s="17">
        <v>47</v>
      </c>
      <c r="S76" s="18">
        <v>3778.2904999999996</v>
      </c>
      <c r="T76" s="19" t="s">
        <v>211</v>
      </c>
      <c r="U76" s="20" t="s">
        <v>216</v>
      </c>
      <c r="V76" s="21">
        <v>110</v>
      </c>
      <c r="W76" s="21">
        <v>1</v>
      </c>
      <c r="X76" s="22"/>
    </row>
    <row r="77" spans="1:24" s="1" customFormat="1" ht="52.05" customHeight="1" x14ac:dyDescent="0.3">
      <c r="A77" s="11" t="s">
        <v>23</v>
      </c>
      <c r="B77" s="11" t="s">
        <v>217</v>
      </c>
      <c r="C77" s="12" t="s">
        <v>218</v>
      </c>
      <c r="D77" s="50"/>
      <c r="E77" s="36" t="str">
        <f>HYPERLINK("https://www.google.ru/search?q=112352691&amp;newwindow=1&amp;tbm=isch","Еще фото")</f>
        <v>Еще фото</v>
      </c>
      <c r="F77" s="13"/>
      <c r="G77" s="11" t="s">
        <v>207</v>
      </c>
      <c r="H77" s="11" t="s">
        <v>180</v>
      </c>
      <c r="I77" s="14" t="s">
        <v>208</v>
      </c>
      <c r="J77" s="14" t="s">
        <v>28</v>
      </c>
      <c r="K77" s="15" t="s">
        <v>29</v>
      </c>
      <c r="L77" s="52" t="s">
        <v>219</v>
      </c>
      <c r="M77" s="14"/>
      <c r="N77" s="14" t="s">
        <v>91</v>
      </c>
      <c r="O77" s="14"/>
      <c r="P77" s="15" t="s">
        <v>220</v>
      </c>
      <c r="Q77" s="16">
        <v>5099</v>
      </c>
      <c r="R77" s="17">
        <v>47</v>
      </c>
      <c r="S77" s="18">
        <v>3107.8404999999993</v>
      </c>
      <c r="T77" s="19" t="s">
        <v>211</v>
      </c>
      <c r="U77" s="20" t="s">
        <v>221</v>
      </c>
      <c r="V77" s="21">
        <v>80</v>
      </c>
      <c r="W77" s="21">
        <v>2</v>
      </c>
      <c r="X77" s="22"/>
    </row>
    <row r="78" spans="1:24" s="1" customFormat="1" ht="61.05" customHeight="1" x14ac:dyDescent="0.3">
      <c r="A78" s="23" t="s">
        <v>23</v>
      </c>
      <c r="B78" s="23" t="s">
        <v>217</v>
      </c>
      <c r="C78" s="12" t="s">
        <v>218</v>
      </c>
      <c r="D78" s="51"/>
      <c r="E78" s="36" t="str">
        <f>HYPERLINK("https://www.google.ru/search?q=112352691&amp;newwindow=1&amp;tbm=isch","Еще фото")</f>
        <v>Еще фото</v>
      </c>
      <c r="F78" s="13"/>
      <c r="G78" s="23" t="s">
        <v>207</v>
      </c>
      <c r="H78" s="23" t="s">
        <v>180</v>
      </c>
      <c r="I78" s="23" t="s">
        <v>208</v>
      </c>
      <c r="J78" s="14" t="s">
        <v>28</v>
      </c>
      <c r="K78" s="15" t="s">
        <v>29</v>
      </c>
      <c r="L78" s="53"/>
      <c r="M78" s="14"/>
      <c r="N78" s="14" t="s">
        <v>91</v>
      </c>
      <c r="O78" s="14"/>
      <c r="P78" s="15" t="s">
        <v>220</v>
      </c>
      <c r="Q78" s="16">
        <v>5099</v>
      </c>
      <c r="R78" s="17">
        <v>47</v>
      </c>
      <c r="S78" s="18">
        <v>3107.8404999999993</v>
      </c>
      <c r="T78" s="19" t="s">
        <v>211</v>
      </c>
      <c r="U78" s="20" t="s">
        <v>222</v>
      </c>
      <c r="V78" s="21">
        <v>100</v>
      </c>
      <c r="W78" s="21">
        <v>6</v>
      </c>
      <c r="X78" s="22"/>
    </row>
    <row r="79" spans="1:24" s="1" customFormat="1" ht="17" customHeight="1" x14ac:dyDescent="0.3">
      <c r="A79" s="11" t="s">
        <v>23</v>
      </c>
      <c r="B79" s="11" t="s">
        <v>217</v>
      </c>
      <c r="C79" s="12" t="s">
        <v>223</v>
      </c>
      <c r="D79" s="54"/>
      <c r="E79" s="36" t="str">
        <f t="shared" ref="E79:E84" si="1">HYPERLINK("https://www.google.ru/search?q=112352692&amp;newwindow=1&amp;tbm=isch","Еще фото")</f>
        <v>Еще фото</v>
      </c>
      <c r="F79" s="13"/>
      <c r="G79" s="11" t="s">
        <v>207</v>
      </c>
      <c r="H79" s="11" t="s">
        <v>180</v>
      </c>
      <c r="I79" s="14" t="s">
        <v>208</v>
      </c>
      <c r="J79" s="14" t="s">
        <v>28</v>
      </c>
      <c r="K79" s="15" t="s">
        <v>29</v>
      </c>
      <c r="L79" s="52" t="s">
        <v>224</v>
      </c>
      <c r="M79" s="14"/>
      <c r="N79" s="14" t="s">
        <v>225</v>
      </c>
      <c r="O79" s="14"/>
      <c r="P79" s="15" t="s">
        <v>210</v>
      </c>
      <c r="Q79" s="16">
        <v>5099</v>
      </c>
      <c r="R79" s="17">
        <v>47</v>
      </c>
      <c r="S79" s="18">
        <v>3107.8404999999993</v>
      </c>
      <c r="T79" s="19" t="s">
        <v>211</v>
      </c>
      <c r="U79" s="20" t="s">
        <v>226</v>
      </c>
      <c r="V79" s="21">
        <v>85</v>
      </c>
      <c r="W79" s="21">
        <v>5</v>
      </c>
      <c r="X79" s="22"/>
    </row>
    <row r="80" spans="1:24" s="1" customFormat="1" ht="17" customHeight="1" x14ac:dyDescent="0.3">
      <c r="A80" s="23" t="s">
        <v>23</v>
      </c>
      <c r="B80" s="23" t="s">
        <v>217</v>
      </c>
      <c r="C80" s="12" t="s">
        <v>223</v>
      </c>
      <c r="D80" s="55"/>
      <c r="E80" s="36" t="str">
        <f t="shared" si="1"/>
        <v>Еще фото</v>
      </c>
      <c r="F80" s="13"/>
      <c r="G80" s="23" t="s">
        <v>207</v>
      </c>
      <c r="H80" s="23" t="s">
        <v>180</v>
      </c>
      <c r="I80" s="23" t="s">
        <v>208</v>
      </c>
      <c r="J80" s="14" t="s">
        <v>28</v>
      </c>
      <c r="K80" s="15" t="s">
        <v>29</v>
      </c>
      <c r="L80" s="57"/>
      <c r="M80" s="14"/>
      <c r="N80" s="14" t="s">
        <v>225</v>
      </c>
      <c r="O80" s="14"/>
      <c r="P80" s="15" t="s">
        <v>210</v>
      </c>
      <c r="Q80" s="16">
        <v>5099</v>
      </c>
      <c r="R80" s="17">
        <v>47</v>
      </c>
      <c r="S80" s="18">
        <v>3107.8404999999993</v>
      </c>
      <c r="T80" s="19" t="s">
        <v>211</v>
      </c>
      <c r="U80" s="20" t="s">
        <v>227</v>
      </c>
      <c r="V80" s="21">
        <v>90</v>
      </c>
      <c r="W80" s="21">
        <v>10</v>
      </c>
      <c r="X80" s="22"/>
    </row>
    <row r="81" spans="1:24" s="1" customFormat="1" ht="17" customHeight="1" x14ac:dyDescent="0.3">
      <c r="A81" s="23" t="s">
        <v>23</v>
      </c>
      <c r="B81" s="23" t="s">
        <v>217</v>
      </c>
      <c r="C81" s="12" t="s">
        <v>223</v>
      </c>
      <c r="D81" s="55"/>
      <c r="E81" s="36" t="str">
        <f t="shared" si="1"/>
        <v>Еще фото</v>
      </c>
      <c r="F81" s="13"/>
      <c r="G81" s="23" t="s">
        <v>207</v>
      </c>
      <c r="H81" s="23" t="s">
        <v>180</v>
      </c>
      <c r="I81" s="23" t="s">
        <v>208</v>
      </c>
      <c r="J81" s="14" t="s">
        <v>28</v>
      </c>
      <c r="K81" s="15" t="s">
        <v>29</v>
      </c>
      <c r="L81" s="57"/>
      <c r="M81" s="14"/>
      <c r="N81" s="14" t="s">
        <v>225</v>
      </c>
      <c r="O81" s="14"/>
      <c r="P81" s="15" t="s">
        <v>210</v>
      </c>
      <c r="Q81" s="16">
        <v>5099</v>
      </c>
      <c r="R81" s="17">
        <v>47</v>
      </c>
      <c r="S81" s="18">
        <v>3107.8404999999993</v>
      </c>
      <c r="T81" s="19" t="s">
        <v>211</v>
      </c>
      <c r="U81" s="20" t="s">
        <v>228</v>
      </c>
      <c r="V81" s="21">
        <v>95</v>
      </c>
      <c r="W81" s="21">
        <v>11</v>
      </c>
      <c r="X81" s="22"/>
    </row>
    <row r="82" spans="1:24" s="1" customFormat="1" ht="17" customHeight="1" x14ac:dyDescent="0.3">
      <c r="A82" s="23" t="s">
        <v>23</v>
      </c>
      <c r="B82" s="23" t="s">
        <v>217</v>
      </c>
      <c r="C82" s="12" t="s">
        <v>223</v>
      </c>
      <c r="D82" s="55"/>
      <c r="E82" s="36" t="str">
        <f t="shared" si="1"/>
        <v>Еще фото</v>
      </c>
      <c r="F82" s="13"/>
      <c r="G82" s="23" t="s">
        <v>207</v>
      </c>
      <c r="H82" s="23" t="s">
        <v>180</v>
      </c>
      <c r="I82" s="23" t="s">
        <v>208</v>
      </c>
      <c r="J82" s="14" t="s">
        <v>28</v>
      </c>
      <c r="K82" s="15" t="s">
        <v>29</v>
      </c>
      <c r="L82" s="57"/>
      <c r="M82" s="14"/>
      <c r="N82" s="14" t="s">
        <v>225</v>
      </c>
      <c r="O82" s="14"/>
      <c r="P82" s="15" t="s">
        <v>210</v>
      </c>
      <c r="Q82" s="16">
        <v>5099</v>
      </c>
      <c r="R82" s="17">
        <v>47</v>
      </c>
      <c r="S82" s="18">
        <v>3107.8404999999993</v>
      </c>
      <c r="T82" s="19" t="s">
        <v>211</v>
      </c>
      <c r="U82" s="20" t="s">
        <v>222</v>
      </c>
      <c r="V82" s="21">
        <v>100</v>
      </c>
      <c r="W82" s="21">
        <v>11</v>
      </c>
      <c r="X82" s="22"/>
    </row>
    <row r="83" spans="1:24" s="1" customFormat="1" ht="17" customHeight="1" x14ac:dyDescent="0.3">
      <c r="A83" s="23" t="s">
        <v>23</v>
      </c>
      <c r="B83" s="23" t="s">
        <v>217</v>
      </c>
      <c r="C83" s="12" t="s">
        <v>223</v>
      </c>
      <c r="D83" s="55"/>
      <c r="E83" s="36" t="str">
        <f t="shared" si="1"/>
        <v>Еще фото</v>
      </c>
      <c r="F83" s="13"/>
      <c r="G83" s="23" t="s">
        <v>207</v>
      </c>
      <c r="H83" s="23" t="s">
        <v>180</v>
      </c>
      <c r="I83" s="23" t="s">
        <v>208</v>
      </c>
      <c r="J83" s="14" t="s">
        <v>28</v>
      </c>
      <c r="K83" s="15" t="s">
        <v>29</v>
      </c>
      <c r="L83" s="57"/>
      <c r="M83" s="14"/>
      <c r="N83" s="14" t="s">
        <v>225</v>
      </c>
      <c r="O83" s="14"/>
      <c r="P83" s="15" t="s">
        <v>210</v>
      </c>
      <c r="Q83" s="16">
        <v>5099</v>
      </c>
      <c r="R83" s="17">
        <v>47</v>
      </c>
      <c r="S83" s="18">
        <v>3107.8404999999993</v>
      </c>
      <c r="T83" s="19" t="s">
        <v>211</v>
      </c>
      <c r="U83" s="20" t="s">
        <v>229</v>
      </c>
      <c r="V83" s="21">
        <v>105</v>
      </c>
      <c r="W83" s="21">
        <v>7</v>
      </c>
      <c r="X83" s="22"/>
    </row>
    <row r="84" spans="1:24" s="1" customFormat="1" ht="22.05" customHeight="1" x14ac:dyDescent="0.3">
      <c r="A84" s="23" t="s">
        <v>23</v>
      </c>
      <c r="B84" s="23" t="s">
        <v>217</v>
      </c>
      <c r="C84" s="12" t="s">
        <v>223</v>
      </c>
      <c r="D84" s="56"/>
      <c r="E84" s="36" t="str">
        <f t="shared" si="1"/>
        <v>Еще фото</v>
      </c>
      <c r="F84" s="13"/>
      <c r="G84" s="23" t="s">
        <v>207</v>
      </c>
      <c r="H84" s="23" t="s">
        <v>180</v>
      </c>
      <c r="I84" s="23" t="s">
        <v>208</v>
      </c>
      <c r="J84" s="14" t="s">
        <v>28</v>
      </c>
      <c r="K84" s="15" t="s">
        <v>29</v>
      </c>
      <c r="L84" s="53"/>
      <c r="M84" s="14"/>
      <c r="N84" s="14" t="s">
        <v>225</v>
      </c>
      <c r="O84" s="14"/>
      <c r="P84" s="15" t="s">
        <v>210</v>
      </c>
      <c r="Q84" s="16">
        <v>5099</v>
      </c>
      <c r="R84" s="17">
        <v>47</v>
      </c>
      <c r="S84" s="18">
        <v>3107.8404999999993</v>
      </c>
      <c r="T84" s="19" t="s">
        <v>211</v>
      </c>
      <c r="U84" s="20" t="s">
        <v>216</v>
      </c>
      <c r="V84" s="21">
        <v>110</v>
      </c>
      <c r="W84" s="21">
        <v>4</v>
      </c>
      <c r="X84" s="22"/>
    </row>
    <row r="85" spans="1:24" s="1" customFormat="1" ht="108" customHeight="1" x14ac:dyDescent="0.3">
      <c r="A85" s="11" t="s">
        <v>23</v>
      </c>
      <c r="B85" s="11" t="s">
        <v>230</v>
      </c>
      <c r="C85" s="12" t="s">
        <v>231</v>
      </c>
      <c r="D85" s="29"/>
      <c r="E85" s="36" t="str">
        <f>HYPERLINK("https://www.google.ru/search?q=112378830&amp;newwindow=1&amp;tbm=isch","Еще фото")</f>
        <v>Еще фото</v>
      </c>
      <c r="F85" s="13"/>
      <c r="G85" s="11" t="s">
        <v>207</v>
      </c>
      <c r="H85" s="11" t="s">
        <v>180</v>
      </c>
      <c r="I85" s="14" t="s">
        <v>208</v>
      </c>
      <c r="J85" s="14" t="s">
        <v>28</v>
      </c>
      <c r="K85" s="15" t="s">
        <v>29</v>
      </c>
      <c r="L85" s="14"/>
      <c r="M85" s="14"/>
      <c r="N85" s="14" t="s">
        <v>232</v>
      </c>
      <c r="O85" s="14"/>
      <c r="P85" s="15" t="s">
        <v>210</v>
      </c>
      <c r="Q85" s="16">
        <v>5699</v>
      </c>
      <c r="R85" s="17">
        <v>47</v>
      </c>
      <c r="S85" s="18">
        <v>3473.5404999999996</v>
      </c>
      <c r="T85" s="19" t="s">
        <v>211</v>
      </c>
      <c r="U85" s="20" t="s">
        <v>228</v>
      </c>
      <c r="V85" s="21">
        <v>95</v>
      </c>
      <c r="W85" s="21">
        <v>1</v>
      </c>
      <c r="X85" s="22"/>
    </row>
    <row r="86" spans="1:24" s="1" customFormat="1" ht="108" customHeight="1" x14ac:dyDescent="0.3">
      <c r="A86" s="11" t="s">
        <v>23</v>
      </c>
      <c r="B86" s="11" t="s">
        <v>233</v>
      </c>
      <c r="C86" s="12" t="s">
        <v>234</v>
      </c>
      <c r="D86" s="29"/>
      <c r="E86" s="36" t="str">
        <f>HYPERLINK("https://www.google.ru/search?q=112378112&amp;newwindow=1&amp;tbm=isch","Еще фото")</f>
        <v>Еще фото</v>
      </c>
      <c r="F86" s="13"/>
      <c r="G86" s="11" t="s">
        <v>235</v>
      </c>
      <c r="H86" s="11" t="s">
        <v>27</v>
      </c>
      <c r="I86" s="14" t="s">
        <v>236</v>
      </c>
      <c r="J86" s="14" t="s">
        <v>28</v>
      </c>
      <c r="K86" s="15" t="s">
        <v>55</v>
      </c>
      <c r="L86" s="14" t="s">
        <v>237</v>
      </c>
      <c r="M86" s="14"/>
      <c r="N86" s="14" t="s">
        <v>238</v>
      </c>
      <c r="O86" s="14"/>
      <c r="P86" s="15" t="s">
        <v>101</v>
      </c>
      <c r="Q86" s="16">
        <v>7399</v>
      </c>
      <c r="R86" s="17">
        <v>47.29</v>
      </c>
      <c r="S86" s="18">
        <v>4484.9884999999995</v>
      </c>
      <c r="T86" s="19" t="s">
        <v>195</v>
      </c>
      <c r="U86" s="20" t="s">
        <v>196</v>
      </c>
      <c r="V86" s="21">
        <v>40</v>
      </c>
      <c r="W86" s="21">
        <v>1</v>
      </c>
      <c r="X86" s="22"/>
    </row>
    <row r="87" spans="1:24" s="1" customFormat="1" ht="52.05" customHeight="1" x14ac:dyDescent="0.3">
      <c r="A87" s="11" t="s">
        <v>23</v>
      </c>
      <c r="B87" s="11" t="s">
        <v>239</v>
      </c>
      <c r="C87" s="12" t="s">
        <v>240</v>
      </c>
      <c r="D87" s="50"/>
      <c r="E87" s="36" t="str">
        <f>HYPERLINK("https://www.google.ru/search?q=112378102&amp;newwindow=1&amp;tbm=isch","Еще фото")</f>
        <v>Еще фото</v>
      </c>
      <c r="F87" s="13"/>
      <c r="G87" s="11" t="s">
        <v>235</v>
      </c>
      <c r="H87" s="11" t="s">
        <v>27</v>
      </c>
      <c r="I87" s="14" t="s">
        <v>236</v>
      </c>
      <c r="J87" s="14" t="s">
        <v>28</v>
      </c>
      <c r="K87" s="15" t="s">
        <v>29</v>
      </c>
      <c r="L87" s="52" t="s">
        <v>241</v>
      </c>
      <c r="M87" s="14"/>
      <c r="N87" s="14" t="s">
        <v>31</v>
      </c>
      <c r="O87" s="14"/>
      <c r="P87" s="15" t="s">
        <v>242</v>
      </c>
      <c r="Q87" s="16">
        <v>7399</v>
      </c>
      <c r="R87" s="17">
        <v>47</v>
      </c>
      <c r="S87" s="18">
        <v>4509.6904999999997</v>
      </c>
      <c r="T87" s="19" t="s">
        <v>195</v>
      </c>
      <c r="U87" s="20" t="s">
        <v>199</v>
      </c>
      <c r="V87" s="21">
        <v>50</v>
      </c>
      <c r="W87" s="21">
        <v>2</v>
      </c>
      <c r="X87" s="22"/>
    </row>
    <row r="88" spans="1:24" s="1" customFormat="1" ht="61.05" customHeight="1" x14ac:dyDescent="0.3">
      <c r="A88" s="23" t="s">
        <v>23</v>
      </c>
      <c r="B88" s="23" t="s">
        <v>239</v>
      </c>
      <c r="C88" s="12" t="s">
        <v>240</v>
      </c>
      <c r="D88" s="51"/>
      <c r="E88" s="36" t="str">
        <f>HYPERLINK("https://www.google.ru/search?q=112378102&amp;newwindow=1&amp;tbm=isch","Еще фото")</f>
        <v>Еще фото</v>
      </c>
      <c r="F88" s="13"/>
      <c r="G88" s="23" t="s">
        <v>235</v>
      </c>
      <c r="H88" s="23" t="s">
        <v>27</v>
      </c>
      <c r="I88" s="23" t="s">
        <v>236</v>
      </c>
      <c r="J88" s="14" t="s">
        <v>28</v>
      </c>
      <c r="K88" s="15" t="s">
        <v>29</v>
      </c>
      <c r="L88" s="53"/>
      <c r="M88" s="14"/>
      <c r="N88" s="14" t="s">
        <v>31</v>
      </c>
      <c r="O88" s="14"/>
      <c r="P88" s="15" t="s">
        <v>242</v>
      </c>
      <c r="Q88" s="16">
        <v>7399</v>
      </c>
      <c r="R88" s="17">
        <v>47</v>
      </c>
      <c r="S88" s="18">
        <v>4509.6904999999997</v>
      </c>
      <c r="T88" s="19" t="s">
        <v>195</v>
      </c>
      <c r="U88" s="20" t="s">
        <v>200</v>
      </c>
      <c r="V88" s="21">
        <v>52</v>
      </c>
      <c r="W88" s="21">
        <v>1</v>
      </c>
      <c r="X88" s="22"/>
    </row>
    <row r="89" spans="1:24" s="1" customFormat="1" ht="108" customHeight="1" x14ac:dyDescent="0.3">
      <c r="A89" s="11" t="s">
        <v>23</v>
      </c>
      <c r="B89" s="11" t="s">
        <v>243</v>
      </c>
      <c r="C89" s="12" t="s">
        <v>244</v>
      </c>
      <c r="D89" s="29"/>
      <c r="E89" s="36" t="str">
        <f>HYPERLINK("https://www.google.ru/search?q=112364088&amp;newwindow=1&amp;tbm=isch","Еще фото")</f>
        <v>Еще фото</v>
      </c>
      <c r="F89" s="13"/>
      <c r="G89" s="11" t="s">
        <v>245</v>
      </c>
      <c r="H89" s="11" t="s">
        <v>27</v>
      </c>
      <c r="I89" s="14" t="s">
        <v>246</v>
      </c>
      <c r="J89" s="14" t="s">
        <v>191</v>
      </c>
      <c r="K89" s="15" t="s">
        <v>29</v>
      </c>
      <c r="L89" s="14" t="s">
        <v>247</v>
      </c>
      <c r="M89" s="14"/>
      <c r="N89" s="14" t="s">
        <v>193</v>
      </c>
      <c r="O89" s="14"/>
      <c r="P89" s="15" t="s">
        <v>101</v>
      </c>
      <c r="Q89" s="16">
        <v>7499</v>
      </c>
      <c r="R89" s="17">
        <v>47.99</v>
      </c>
      <c r="S89" s="18">
        <v>4484.9884999999995</v>
      </c>
      <c r="T89" s="19" t="s">
        <v>195</v>
      </c>
      <c r="U89" s="20" t="s">
        <v>248</v>
      </c>
      <c r="V89" s="24" t="s">
        <v>249</v>
      </c>
      <c r="W89" s="21">
        <v>7</v>
      </c>
      <c r="X89" s="22"/>
    </row>
    <row r="90" spans="1:24" s="1" customFormat="1" ht="108" customHeight="1" x14ac:dyDescent="0.3">
      <c r="A90" s="11" t="s">
        <v>23</v>
      </c>
      <c r="B90" s="11" t="s">
        <v>250</v>
      </c>
      <c r="C90" s="12" t="s">
        <v>251</v>
      </c>
      <c r="D90" s="29"/>
      <c r="E90" s="36" t="str">
        <f>HYPERLINK("https://www.google.ru/search?q=112357203&amp;newwindow=1&amp;tbm=isch","Еще фото")</f>
        <v>Еще фото</v>
      </c>
      <c r="F90" s="13"/>
      <c r="G90" s="11" t="s">
        <v>245</v>
      </c>
      <c r="H90" s="11" t="s">
        <v>27</v>
      </c>
      <c r="I90" s="14" t="s">
        <v>246</v>
      </c>
      <c r="J90" s="14" t="s">
        <v>191</v>
      </c>
      <c r="K90" s="15" t="s">
        <v>29</v>
      </c>
      <c r="L90" s="14" t="s">
        <v>252</v>
      </c>
      <c r="M90" s="14"/>
      <c r="N90" s="14" t="s">
        <v>253</v>
      </c>
      <c r="O90" s="14"/>
      <c r="P90" s="15" t="s">
        <v>254</v>
      </c>
      <c r="Q90" s="16">
        <v>8399</v>
      </c>
      <c r="R90" s="17">
        <v>47.61</v>
      </c>
      <c r="S90" s="18">
        <v>5059.9884999999995</v>
      </c>
      <c r="T90" s="19" t="s">
        <v>195</v>
      </c>
      <c r="U90" s="20" t="s">
        <v>197</v>
      </c>
      <c r="V90" s="24" t="s">
        <v>87</v>
      </c>
      <c r="W90" s="21">
        <v>1</v>
      </c>
      <c r="X90" s="22"/>
    </row>
    <row r="91" spans="1:24" s="1" customFormat="1" ht="108" customHeight="1" x14ac:dyDescent="0.3">
      <c r="A91" s="11" t="s">
        <v>23</v>
      </c>
      <c r="B91" s="11" t="s">
        <v>255</v>
      </c>
      <c r="C91" s="12" t="s">
        <v>256</v>
      </c>
      <c r="D91" s="29"/>
      <c r="E91" s="36" t="str">
        <f>HYPERLINK("https://www.google.ru/search?q=112350534&amp;newwindow=1&amp;tbm=isch","Еще фото")</f>
        <v>Еще фото</v>
      </c>
      <c r="F91" s="13"/>
      <c r="G91" s="11" t="s">
        <v>245</v>
      </c>
      <c r="H91" s="11" t="s">
        <v>27</v>
      </c>
      <c r="I91" s="14" t="s">
        <v>246</v>
      </c>
      <c r="J91" s="14" t="s">
        <v>191</v>
      </c>
      <c r="K91" s="15" t="s">
        <v>29</v>
      </c>
      <c r="L91" s="14" t="s">
        <v>257</v>
      </c>
      <c r="M91" s="14"/>
      <c r="N91" s="14" t="s">
        <v>31</v>
      </c>
      <c r="O91" s="14"/>
      <c r="P91" s="15" t="s">
        <v>101</v>
      </c>
      <c r="Q91" s="16">
        <v>6799</v>
      </c>
      <c r="R91" s="17">
        <v>47.05</v>
      </c>
      <c r="S91" s="18">
        <v>4139.9884999999995</v>
      </c>
      <c r="T91" s="19" t="s">
        <v>195</v>
      </c>
      <c r="U91" s="20" t="s">
        <v>248</v>
      </c>
      <c r="V91" s="24" t="s">
        <v>249</v>
      </c>
      <c r="W91" s="21">
        <v>2</v>
      </c>
      <c r="X91" s="22"/>
    </row>
    <row r="92" spans="1:24" s="1" customFormat="1" ht="52.05" customHeight="1" x14ac:dyDescent="0.3">
      <c r="A92" s="11" t="s">
        <v>23</v>
      </c>
      <c r="B92" s="11" t="s">
        <v>255</v>
      </c>
      <c r="C92" s="12" t="s">
        <v>258</v>
      </c>
      <c r="D92" s="50"/>
      <c r="E92" s="36" t="str">
        <f>HYPERLINK("https://www.google.ru/search?q=112350535&amp;newwindow=1&amp;tbm=isch","Еще фото")</f>
        <v>Еще фото</v>
      </c>
      <c r="F92" s="13"/>
      <c r="G92" s="11" t="s">
        <v>245</v>
      </c>
      <c r="H92" s="11" t="s">
        <v>27</v>
      </c>
      <c r="I92" s="14" t="s">
        <v>246</v>
      </c>
      <c r="J92" s="14" t="s">
        <v>191</v>
      </c>
      <c r="K92" s="15" t="s">
        <v>29</v>
      </c>
      <c r="L92" s="52" t="s">
        <v>257</v>
      </c>
      <c r="M92" s="14"/>
      <c r="N92" s="14" t="s">
        <v>91</v>
      </c>
      <c r="O92" s="14"/>
      <c r="P92" s="15" t="s">
        <v>101</v>
      </c>
      <c r="Q92" s="16">
        <v>6799</v>
      </c>
      <c r="R92" s="17">
        <v>47</v>
      </c>
      <c r="S92" s="18">
        <v>4143.9904999999999</v>
      </c>
      <c r="T92" s="19" t="s">
        <v>195</v>
      </c>
      <c r="U92" s="20" t="s">
        <v>197</v>
      </c>
      <c r="V92" s="24" t="s">
        <v>87</v>
      </c>
      <c r="W92" s="21">
        <v>2</v>
      </c>
      <c r="X92" s="22"/>
    </row>
    <row r="93" spans="1:24" s="1" customFormat="1" ht="61.05" customHeight="1" x14ac:dyDescent="0.3">
      <c r="A93" s="23" t="s">
        <v>23</v>
      </c>
      <c r="B93" s="23" t="s">
        <v>255</v>
      </c>
      <c r="C93" s="12" t="s">
        <v>258</v>
      </c>
      <c r="D93" s="51"/>
      <c r="E93" s="36" t="str">
        <f>HYPERLINK("https://www.google.ru/search?q=112350535&amp;newwindow=1&amp;tbm=isch","Еще фото")</f>
        <v>Еще фото</v>
      </c>
      <c r="F93" s="13"/>
      <c r="G93" s="23" t="s">
        <v>245</v>
      </c>
      <c r="H93" s="23" t="s">
        <v>27</v>
      </c>
      <c r="I93" s="23" t="s">
        <v>246</v>
      </c>
      <c r="J93" s="14" t="s">
        <v>191</v>
      </c>
      <c r="K93" s="15" t="s">
        <v>29</v>
      </c>
      <c r="L93" s="53"/>
      <c r="M93" s="14"/>
      <c r="N93" s="14" t="s">
        <v>91</v>
      </c>
      <c r="O93" s="14"/>
      <c r="P93" s="15" t="s">
        <v>101</v>
      </c>
      <c r="Q93" s="16">
        <v>6799</v>
      </c>
      <c r="R93" s="17">
        <v>47</v>
      </c>
      <c r="S93" s="18">
        <v>4143.9904999999999</v>
      </c>
      <c r="T93" s="19" t="s">
        <v>195</v>
      </c>
      <c r="U93" s="20" t="s">
        <v>248</v>
      </c>
      <c r="V93" s="24" t="s">
        <v>249</v>
      </c>
      <c r="W93" s="21">
        <v>2</v>
      </c>
      <c r="X93" s="22"/>
    </row>
    <row r="94" spans="1:24" s="1" customFormat="1" ht="52.05" customHeight="1" x14ac:dyDescent="0.3">
      <c r="A94" s="11" t="s">
        <v>23</v>
      </c>
      <c r="B94" s="11" t="s">
        <v>259</v>
      </c>
      <c r="C94" s="12" t="s">
        <v>260</v>
      </c>
      <c r="D94" s="50"/>
      <c r="E94" s="36" t="str">
        <f>HYPERLINK("https://www.google.ru/search?q=112350538&amp;newwindow=1&amp;tbm=isch","Еще фото")</f>
        <v>Еще фото</v>
      </c>
      <c r="F94" s="13"/>
      <c r="G94" s="11" t="s">
        <v>245</v>
      </c>
      <c r="H94" s="11" t="s">
        <v>27</v>
      </c>
      <c r="I94" s="14" t="s">
        <v>246</v>
      </c>
      <c r="J94" s="14" t="s">
        <v>191</v>
      </c>
      <c r="K94" s="15" t="s">
        <v>29</v>
      </c>
      <c r="L94" s="52" t="s">
        <v>261</v>
      </c>
      <c r="M94" s="14"/>
      <c r="N94" s="14" t="s">
        <v>238</v>
      </c>
      <c r="O94" s="14"/>
      <c r="P94" s="15" t="s">
        <v>101</v>
      </c>
      <c r="Q94" s="16">
        <v>7699</v>
      </c>
      <c r="R94" s="17">
        <v>47</v>
      </c>
      <c r="S94" s="18">
        <v>4692.5404999999992</v>
      </c>
      <c r="T94" s="19" t="s">
        <v>195</v>
      </c>
      <c r="U94" s="20" t="s">
        <v>198</v>
      </c>
      <c r="V94" s="21">
        <v>48</v>
      </c>
      <c r="W94" s="21">
        <v>4</v>
      </c>
      <c r="X94" s="22"/>
    </row>
    <row r="95" spans="1:24" s="1" customFormat="1" ht="61.05" customHeight="1" x14ac:dyDescent="0.3">
      <c r="A95" s="23" t="s">
        <v>23</v>
      </c>
      <c r="B95" s="23" t="s">
        <v>259</v>
      </c>
      <c r="C95" s="12" t="s">
        <v>260</v>
      </c>
      <c r="D95" s="51"/>
      <c r="E95" s="36" t="str">
        <f>HYPERLINK("https://www.google.ru/search?q=112350538&amp;newwindow=1&amp;tbm=isch","Еще фото")</f>
        <v>Еще фото</v>
      </c>
      <c r="F95" s="13"/>
      <c r="G95" s="23" t="s">
        <v>245</v>
      </c>
      <c r="H95" s="23" t="s">
        <v>27</v>
      </c>
      <c r="I95" s="23" t="s">
        <v>246</v>
      </c>
      <c r="J95" s="14" t="s">
        <v>191</v>
      </c>
      <c r="K95" s="15" t="s">
        <v>29</v>
      </c>
      <c r="L95" s="53"/>
      <c r="M95" s="14"/>
      <c r="N95" s="14" t="s">
        <v>238</v>
      </c>
      <c r="O95" s="14"/>
      <c r="P95" s="15" t="s">
        <v>101</v>
      </c>
      <c r="Q95" s="16">
        <v>7699</v>
      </c>
      <c r="R95" s="17">
        <v>47</v>
      </c>
      <c r="S95" s="18">
        <v>4692.5404999999992</v>
      </c>
      <c r="T95" s="19" t="s">
        <v>195</v>
      </c>
      <c r="U95" s="20" t="s">
        <v>199</v>
      </c>
      <c r="V95" s="21">
        <v>50</v>
      </c>
      <c r="W95" s="21">
        <v>3</v>
      </c>
      <c r="X95" s="22"/>
    </row>
    <row r="96" spans="1:24" s="1" customFormat="1" ht="52.05" customHeight="1" x14ac:dyDescent="0.3">
      <c r="A96" s="11" t="s">
        <v>23</v>
      </c>
      <c r="B96" s="11" t="s">
        <v>259</v>
      </c>
      <c r="C96" s="12" t="s">
        <v>262</v>
      </c>
      <c r="D96" s="50"/>
      <c r="E96" s="36" t="str">
        <f>HYPERLINK("https://www.google.ru/search?q=112350539&amp;newwindow=1&amp;tbm=isch","Еще фото")</f>
        <v>Еще фото</v>
      </c>
      <c r="F96" s="13"/>
      <c r="G96" s="11" t="s">
        <v>245</v>
      </c>
      <c r="H96" s="11" t="s">
        <v>27</v>
      </c>
      <c r="I96" s="14" t="s">
        <v>246</v>
      </c>
      <c r="J96" s="14" t="s">
        <v>191</v>
      </c>
      <c r="K96" s="15" t="s">
        <v>29</v>
      </c>
      <c r="L96" s="52" t="s">
        <v>261</v>
      </c>
      <c r="M96" s="14"/>
      <c r="N96" s="14" t="s">
        <v>31</v>
      </c>
      <c r="O96" s="14"/>
      <c r="P96" s="15" t="s">
        <v>101</v>
      </c>
      <c r="Q96" s="16">
        <v>7099</v>
      </c>
      <c r="R96" s="17">
        <v>47</v>
      </c>
      <c r="S96" s="18">
        <v>4326.8404999999993</v>
      </c>
      <c r="T96" s="19" t="s">
        <v>195</v>
      </c>
      <c r="U96" s="20" t="s">
        <v>198</v>
      </c>
      <c r="V96" s="21">
        <v>48</v>
      </c>
      <c r="W96" s="21">
        <v>5</v>
      </c>
      <c r="X96" s="22"/>
    </row>
    <row r="97" spans="1:24" s="1" customFormat="1" ht="61.05" customHeight="1" x14ac:dyDescent="0.3">
      <c r="A97" s="23" t="s">
        <v>23</v>
      </c>
      <c r="B97" s="23" t="s">
        <v>259</v>
      </c>
      <c r="C97" s="12" t="s">
        <v>262</v>
      </c>
      <c r="D97" s="51"/>
      <c r="E97" s="36" t="str">
        <f>HYPERLINK("https://www.google.ru/search?q=112350539&amp;newwindow=1&amp;tbm=isch","Еще фото")</f>
        <v>Еще фото</v>
      </c>
      <c r="F97" s="13"/>
      <c r="G97" s="23" t="s">
        <v>245</v>
      </c>
      <c r="H97" s="23" t="s">
        <v>27</v>
      </c>
      <c r="I97" s="23" t="s">
        <v>246</v>
      </c>
      <c r="J97" s="14" t="s">
        <v>191</v>
      </c>
      <c r="K97" s="15" t="s">
        <v>29</v>
      </c>
      <c r="L97" s="53"/>
      <c r="M97" s="14"/>
      <c r="N97" s="14" t="s">
        <v>31</v>
      </c>
      <c r="O97" s="14"/>
      <c r="P97" s="15" t="s">
        <v>101</v>
      </c>
      <c r="Q97" s="16">
        <v>7099</v>
      </c>
      <c r="R97" s="17">
        <v>47</v>
      </c>
      <c r="S97" s="18">
        <v>4326.8404999999993</v>
      </c>
      <c r="T97" s="19" t="s">
        <v>195</v>
      </c>
      <c r="U97" s="20" t="s">
        <v>248</v>
      </c>
      <c r="V97" s="24" t="s">
        <v>249</v>
      </c>
      <c r="W97" s="21">
        <v>1</v>
      </c>
      <c r="X97" s="22"/>
    </row>
    <row r="98" spans="1:24" s="1" customFormat="1" ht="52.05" customHeight="1" x14ac:dyDescent="0.3">
      <c r="A98" s="11" t="s">
        <v>23</v>
      </c>
      <c r="B98" s="11" t="s">
        <v>263</v>
      </c>
      <c r="C98" s="12" t="s">
        <v>264</v>
      </c>
      <c r="D98" s="50"/>
      <c r="E98" s="36" t="str">
        <f>HYPERLINK("https://www.google.ru/search?q=112364090&amp;newwindow=1&amp;tbm=isch","Еще фото")</f>
        <v>Еще фото</v>
      </c>
      <c r="F98" s="13"/>
      <c r="G98" s="11" t="s">
        <v>245</v>
      </c>
      <c r="H98" s="11" t="s">
        <v>27</v>
      </c>
      <c r="I98" s="14" t="s">
        <v>246</v>
      </c>
      <c r="J98" s="14" t="s">
        <v>191</v>
      </c>
      <c r="K98" s="15" t="s">
        <v>29</v>
      </c>
      <c r="L98" s="52" t="s">
        <v>247</v>
      </c>
      <c r="M98" s="14"/>
      <c r="N98" s="14" t="s">
        <v>265</v>
      </c>
      <c r="O98" s="14"/>
      <c r="P98" s="15" t="s">
        <v>266</v>
      </c>
      <c r="Q98" s="16">
        <v>7499</v>
      </c>
      <c r="R98" s="17">
        <v>47</v>
      </c>
      <c r="S98" s="18">
        <v>4570.6404999999995</v>
      </c>
      <c r="T98" s="19" t="s">
        <v>195</v>
      </c>
      <c r="U98" s="20" t="s">
        <v>197</v>
      </c>
      <c r="V98" s="24" t="s">
        <v>87</v>
      </c>
      <c r="W98" s="21">
        <v>6</v>
      </c>
      <c r="X98" s="22"/>
    </row>
    <row r="99" spans="1:24" s="1" customFormat="1" ht="61.05" customHeight="1" x14ac:dyDescent="0.3">
      <c r="A99" s="23" t="s">
        <v>23</v>
      </c>
      <c r="B99" s="23" t="s">
        <v>263</v>
      </c>
      <c r="C99" s="12" t="s">
        <v>264</v>
      </c>
      <c r="D99" s="51"/>
      <c r="E99" s="36" t="str">
        <f>HYPERLINK("https://www.google.ru/search?q=112364090&amp;newwindow=1&amp;tbm=isch","Еще фото")</f>
        <v>Еще фото</v>
      </c>
      <c r="F99" s="13"/>
      <c r="G99" s="23" t="s">
        <v>245</v>
      </c>
      <c r="H99" s="23" t="s">
        <v>27</v>
      </c>
      <c r="I99" s="23" t="s">
        <v>246</v>
      </c>
      <c r="J99" s="14" t="s">
        <v>191</v>
      </c>
      <c r="K99" s="15" t="s">
        <v>29</v>
      </c>
      <c r="L99" s="53"/>
      <c r="M99" s="14"/>
      <c r="N99" s="14" t="s">
        <v>265</v>
      </c>
      <c r="O99" s="14"/>
      <c r="P99" s="15" t="s">
        <v>266</v>
      </c>
      <c r="Q99" s="16">
        <v>7499</v>
      </c>
      <c r="R99" s="17">
        <v>47</v>
      </c>
      <c r="S99" s="18">
        <v>4570.6404999999995</v>
      </c>
      <c r="T99" s="19" t="s">
        <v>195</v>
      </c>
      <c r="U99" s="20" t="s">
        <v>199</v>
      </c>
      <c r="V99" s="21">
        <v>50</v>
      </c>
      <c r="W99" s="21">
        <v>1</v>
      </c>
      <c r="X99" s="22"/>
    </row>
    <row r="100" spans="1:24" s="1" customFormat="1" ht="108" customHeight="1" x14ac:dyDescent="0.3">
      <c r="A100" s="11" t="s">
        <v>23</v>
      </c>
      <c r="B100" s="11" t="s">
        <v>267</v>
      </c>
      <c r="C100" s="12" t="s">
        <v>268</v>
      </c>
      <c r="D100" s="29"/>
      <c r="E100" s="36" t="str">
        <f>HYPERLINK("https://www.google.ru/search?q=112364095&amp;newwindow=1&amp;tbm=isch","Еще фото")</f>
        <v>Еще фото</v>
      </c>
      <c r="F100" s="13"/>
      <c r="G100" s="11" t="s">
        <v>245</v>
      </c>
      <c r="H100" s="11" t="s">
        <v>27</v>
      </c>
      <c r="I100" s="14" t="s">
        <v>246</v>
      </c>
      <c r="J100" s="14" t="s">
        <v>191</v>
      </c>
      <c r="K100" s="15" t="s">
        <v>29</v>
      </c>
      <c r="L100" s="14" t="s">
        <v>247</v>
      </c>
      <c r="M100" s="14"/>
      <c r="N100" s="14" t="s">
        <v>269</v>
      </c>
      <c r="O100" s="14"/>
      <c r="P100" s="15" t="s">
        <v>101</v>
      </c>
      <c r="Q100" s="16">
        <v>7499</v>
      </c>
      <c r="R100" s="17">
        <v>47</v>
      </c>
      <c r="S100" s="18">
        <v>4570.6404999999995</v>
      </c>
      <c r="T100" s="19" t="s">
        <v>195</v>
      </c>
      <c r="U100" s="20" t="s">
        <v>198</v>
      </c>
      <c r="V100" s="21">
        <v>48</v>
      </c>
      <c r="W100" s="21">
        <v>2</v>
      </c>
      <c r="X100" s="22"/>
    </row>
    <row r="101" spans="1:24" s="1" customFormat="1" ht="108" customHeight="1" x14ac:dyDescent="0.3">
      <c r="A101" s="11" t="s">
        <v>23</v>
      </c>
      <c r="B101" s="11" t="s">
        <v>270</v>
      </c>
      <c r="C101" s="12" t="s">
        <v>271</v>
      </c>
      <c r="D101" s="29"/>
      <c r="E101" s="36" t="str">
        <f>HYPERLINK("https://www.google.ru/search?q=112350306&amp;newwindow=1&amp;tbm=isch","Еще фото")</f>
        <v>Еще фото</v>
      </c>
      <c r="F101" s="13"/>
      <c r="G101" s="11" t="s">
        <v>272</v>
      </c>
      <c r="H101" s="11" t="s">
        <v>27</v>
      </c>
      <c r="I101" s="14" t="s">
        <v>273</v>
      </c>
      <c r="J101" s="14" t="s">
        <v>191</v>
      </c>
      <c r="K101" s="15" t="s">
        <v>55</v>
      </c>
      <c r="L101" s="14" t="s">
        <v>274</v>
      </c>
      <c r="M101" s="14"/>
      <c r="N101" s="14" t="s">
        <v>66</v>
      </c>
      <c r="O101" s="14"/>
      <c r="P101" s="15" t="s">
        <v>101</v>
      </c>
      <c r="Q101" s="16">
        <v>3499</v>
      </c>
      <c r="R101" s="17">
        <v>50</v>
      </c>
      <c r="S101" s="18">
        <v>2011.925</v>
      </c>
      <c r="T101" s="19" t="s">
        <v>195</v>
      </c>
      <c r="U101" s="20" t="s">
        <v>197</v>
      </c>
      <c r="V101" s="21">
        <v>42</v>
      </c>
      <c r="W101" s="21">
        <v>2</v>
      </c>
      <c r="X101" s="22"/>
    </row>
    <row r="102" spans="1:24" s="1" customFormat="1" ht="108" customHeight="1" x14ac:dyDescent="0.3">
      <c r="A102" s="11" t="s">
        <v>23</v>
      </c>
      <c r="B102" s="11" t="s">
        <v>275</v>
      </c>
      <c r="C102" s="12" t="s">
        <v>276</v>
      </c>
      <c r="D102" s="29"/>
      <c r="E102" s="36" t="str">
        <f>HYPERLINK("https://www.google.ru/search?q=112362892&amp;newwindow=1&amp;tbm=isch","Еще фото")</f>
        <v>Еще фото</v>
      </c>
      <c r="F102" s="13"/>
      <c r="G102" s="11" t="s">
        <v>272</v>
      </c>
      <c r="H102" s="11" t="s">
        <v>27</v>
      </c>
      <c r="I102" s="14" t="s">
        <v>273</v>
      </c>
      <c r="J102" s="14" t="s">
        <v>191</v>
      </c>
      <c r="K102" s="15" t="s">
        <v>29</v>
      </c>
      <c r="L102" s="14" t="s">
        <v>277</v>
      </c>
      <c r="M102" s="14"/>
      <c r="N102" s="14" t="s">
        <v>193</v>
      </c>
      <c r="O102" s="14"/>
      <c r="P102" s="15" t="s">
        <v>101</v>
      </c>
      <c r="Q102" s="16">
        <v>3499</v>
      </c>
      <c r="R102" s="17">
        <v>48.56</v>
      </c>
      <c r="S102" s="18">
        <v>2069.9884999999999</v>
      </c>
      <c r="T102" s="19" t="s">
        <v>195</v>
      </c>
      <c r="U102" s="20" t="s">
        <v>197</v>
      </c>
      <c r="V102" s="24" t="s">
        <v>87</v>
      </c>
      <c r="W102" s="21">
        <v>2</v>
      </c>
      <c r="X102" s="22"/>
    </row>
    <row r="103" spans="1:24" s="1" customFormat="1" ht="108" customHeight="1" x14ac:dyDescent="0.3">
      <c r="A103" s="11" t="s">
        <v>23</v>
      </c>
      <c r="B103" s="11" t="s">
        <v>270</v>
      </c>
      <c r="C103" s="12" t="s">
        <v>278</v>
      </c>
      <c r="D103" s="29"/>
      <c r="E103" s="36" t="str">
        <f>HYPERLINK("https://www.google.ru/search?q=112350192&amp;newwindow=1&amp;tbm=isch","Еще фото")</f>
        <v>Еще фото</v>
      </c>
      <c r="F103" s="13"/>
      <c r="G103" s="11" t="s">
        <v>272</v>
      </c>
      <c r="H103" s="11" t="s">
        <v>27</v>
      </c>
      <c r="I103" s="14" t="s">
        <v>273</v>
      </c>
      <c r="J103" s="14" t="s">
        <v>191</v>
      </c>
      <c r="K103" s="15" t="s">
        <v>55</v>
      </c>
      <c r="L103" s="14" t="s">
        <v>274</v>
      </c>
      <c r="M103" s="14"/>
      <c r="N103" s="14" t="s">
        <v>91</v>
      </c>
      <c r="O103" s="14"/>
      <c r="P103" s="15" t="s">
        <v>101</v>
      </c>
      <c r="Q103" s="16">
        <v>2899</v>
      </c>
      <c r="R103" s="17">
        <v>48.26</v>
      </c>
      <c r="S103" s="18">
        <v>1724.9884999999999</v>
      </c>
      <c r="T103" s="19" t="s">
        <v>195</v>
      </c>
      <c r="U103" s="20" t="s">
        <v>196</v>
      </c>
      <c r="V103" s="21">
        <v>40</v>
      </c>
      <c r="W103" s="21">
        <v>4</v>
      </c>
      <c r="X103" s="22"/>
    </row>
    <row r="104" spans="1:24" s="1" customFormat="1" ht="108" customHeight="1" x14ac:dyDescent="0.3">
      <c r="A104" s="11" t="s">
        <v>23</v>
      </c>
      <c r="B104" s="11" t="s">
        <v>279</v>
      </c>
      <c r="C104" s="12" t="s">
        <v>280</v>
      </c>
      <c r="D104" s="29"/>
      <c r="E104" s="36" t="str">
        <f>HYPERLINK("https://www.google.ru/search?q=112350404&amp;newwindow=1&amp;tbm=isch","Еще фото")</f>
        <v>Еще фото</v>
      </c>
      <c r="F104" s="13"/>
      <c r="G104" s="11" t="s">
        <v>281</v>
      </c>
      <c r="H104" s="11" t="s">
        <v>27</v>
      </c>
      <c r="I104" s="14" t="s">
        <v>273</v>
      </c>
      <c r="J104" s="14" t="s">
        <v>191</v>
      </c>
      <c r="K104" s="15" t="s">
        <v>29</v>
      </c>
      <c r="L104" s="14" t="s">
        <v>282</v>
      </c>
      <c r="M104" s="14"/>
      <c r="N104" s="14" t="s">
        <v>91</v>
      </c>
      <c r="O104" s="14"/>
      <c r="P104" s="15" t="s">
        <v>101</v>
      </c>
      <c r="Q104" s="16">
        <v>5199</v>
      </c>
      <c r="R104" s="17">
        <v>48.07</v>
      </c>
      <c r="S104" s="18">
        <v>3104.9884999999995</v>
      </c>
      <c r="T104" s="19" t="s">
        <v>195</v>
      </c>
      <c r="U104" s="20" t="s">
        <v>197</v>
      </c>
      <c r="V104" s="24" t="s">
        <v>87</v>
      </c>
      <c r="W104" s="21">
        <v>2</v>
      </c>
      <c r="X104" s="22"/>
    </row>
    <row r="105" spans="1:24" s="1" customFormat="1" ht="108" customHeight="1" x14ac:dyDescent="0.3">
      <c r="A105" s="11" t="s">
        <v>23</v>
      </c>
      <c r="B105" s="11" t="s">
        <v>283</v>
      </c>
      <c r="C105" s="12" t="s">
        <v>284</v>
      </c>
      <c r="D105" s="29"/>
      <c r="E105" s="36" t="str">
        <f>HYPERLINK("https://www.google.ru/search?q=112378072&amp;newwindow=1&amp;tbm=isch","Еще фото")</f>
        <v>Еще фото</v>
      </c>
      <c r="F105" s="13"/>
      <c r="G105" s="11" t="s">
        <v>272</v>
      </c>
      <c r="H105" s="11" t="s">
        <v>27</v>
      </c>
      <c r="I105" s="14" t="s">
        <v>273</v>
      </c>
      <c r="J105" s="14" t="s">
        <v>28</v>
      </c>
      <c r="K105" s="15" t="s">
        <v>55</v>
      </c>
      <c r="L105" s="14" t="s">
        <v>285</v>
      </c>
      <c r="M105" s="14"/>
      <c r="N105" s="14" t="s">
        <v>238</v>
      </c>
      <c r="O105" s="14"/>
      <c r="P105" s="15" t="s">
        <v>101</v>
      </c>
      <c r="Q105" s="16">
        <v>3999</v>
      </c>
      <c r="R105" s="17">
        <v>47.49</v>
      </c>
      <c r="S105" s="18">
        <v>2414.9884999999995</v>
      </c>
      <c r="T105" s="19" t="s">
        <v>195</v>
      </c>
      <c r="U105" s="20" t="s">
        <v>196</v>
      </c>
      <c r="V105" s="21">
        <v>40</v>
      </c>
      <c r="W105" s="21">
        <v>1</v>
      </c>
      <c r="X105" s="22"/>
    </row>
    <row r="106" spans="1:24" s="1" customFormat="1" ht="108" customHeight="1" x14ac:dyDescent="0.3">
      <c r="A106" s="11" t="s">
        <v>23</v>
      </c>
      <c r="B106" s="11" t="s">
        <v>286</v>
      </c>
      <c r="C106" s="12" t="s">
        <v>287</v>
      </c>
      <c r="D106" s="29"/>
      <c r="E106" s="36" t="str">
        <f>HYPERLINK("https://www.google.ru/search?q=112378086&amp;newwindow=1&amp;tbm=isch","Еще фото")</f>
        <v>Еще фото</v>
      </c>
      <c r="F106" s="13"/>
      <c r="G106" s="11" t="s">
        <v>288</v>
      </c>
      <c r="H106" s="11" t="s">
        <v>27</v>
      </c>
      <c r="I106" s="14" t="s">
        <v>273</v>
      </c>
      <c r="J106" s="14" t="s">
        <v>28</v>
      </c>
      <c r="K106" s="15" t="s">
        <v>55</v>
      </c>
      <c r="L106" s="14" t="s">
        <v>289</v>
      </c>
      <c r="M106" s="14"/>
      <c r="N106" s="14" t="s">
        <v>290</v>
      </c>
      <c r="O106" s="14"/>
      <c r="P106" s="15" t="s">
        <v>291</v>
      </c>
      <c r="Q106" s="16">
        <v>3999</v>
      </c>
      <c r="R106" s="17">
        <v>47.49</v>
      </c>
      <c r="S106" s="18">
        <v>2414.9884999999995</v>
      </c>
      <c r="T106" s="19" t="s">
        <v>195</v>
      </c>
      <c r="U106" s="20" t="s">
        <v>200</v>
      </c>
      <c r="V106" s="21">
        <v>48</v>
      </c>
      <c r="W106" s="21">
        <v>1</v>
      </c>
      <c r="X106" s="22"/>
    </row>
    <row r="107" spans="1:24" s="1" customFormat="1" ht="108" customHeight="1" x14ac:dyDescent="0.3">
      <c r="A107" s="11" t="s">
        <v>23</v>
      </c>
      <c r="B107" s="11" t="s">
        <v>292</v>
      </c>
      <c r="C107" s="12" t="s">
        <v>293</v>
      </c>
      <c r="D107" s="29"/>
      <c r="E107" s="36" t="str">
        <f>HYPERLINK("https://www.google.ru/search?q=112357358&amp;newwindow=1&amp;tbm=isch","Еще фото")</f>
        <v>Еще фото</v>
      </c>
      <c r="F107" s="13" t="s">
        <v>80</v>
      </c>
      <c r="G107" s="11" t="s">
        <v>272</v>
      </c>
      <c r="H107" s="11" t="s">
        <v>27</v>
      </c>
      <c r="I107" s="14" t="s">
        <v>273</v>
      </c>
      <c r="J107" s="14" t="s">
        <v>191</v>
      </c>
      <c r="K107" s="15" t="s">
        <v>29</v>
      </c>
      <c r="L107" s="14" t="s">
        <v>294</v>
      </c>
      <c r="M107" s="14"/>
      <c r="N107" s="14" t="s">
        <v>31</v>
      </c>
      <c r="O107" s="14"/>
      <c r="P107" s="15" t="s">
        <v>101</v>
      </c>
      <c r="Q107" s="16">
        <v>3399</v>
      </c>
      <c r="R107" s="17">
        <v>47.04</v>
      </c>
      <c r="S107" s="18">
        <v>2069.9884999999999</v>
      </c>
      <c r="T107" s="19" t="s">
        <v>195</v>
      </c>
      <c r="U107" s="20" t="s">
        <v>197</v>
      </c>
      <c r="V107" s="24" t="s">
        <v>87</v>
      </c>
      <c r="W107" s="21">
        <v>2</v>
      </c>
      <c r="X107" s="22"/>
    </row>
    <row r="108" spans="1:24" s="1" customFormat="1" ht="35" customHeight="1" x14ac:dyDescent="0.3">
      <c r="A108" s="11" t="s">
        <v>23</v>
      </c>
      <c r="B108" s="11" t="s">
        <v>295</v>
      </c>
      <c r="C108" s="12" t="s">
        <v>296</v>
      </c>
      <c r="D108" s="54"/>
      <c r="E108" s="36" t="str">
        <f>HYPERLINK("https://www.google.ru/search?q=112321452&amp;newwindow=1&amp;tbm=isch","Еще фото")</f>
        <v>Еще фото</v>
      </c>
      <c r="F108" s="32" t="s">
        <v>297</v>
      </c>
      <c r="G108" s="11" t="s">
        <v>298</v>
      </c>
      <c r="H108" s="11" t="s">
        <v>27</v>
      </c>
      <c r="I108" s="14" t="s">
        <v>273</v>
      </c>
      <c r="J108" s="14" t="s">
        <v>191</v>
      </c>
      <c r="K108" s="15" t="s">
        <v>29</v>
      </c>
      <c r="L108" s="52" t="s">
        <v>299</v>
      </c>
      <c r="M108" s="14"/>
      <c r="N108" s="14" t="s">
        <v>91</v>
      </c>
      <c r="O108" s="14"/>
      <c r="P108" s="15" t="s">
        <v>101</v>
      </c>
      <c r="Q108" s="16">
        <v>4099</v>
      </c>
      <c r="R108" s="17">
        <v>47</v>
      </c>
      <c r="S108" s="18">
        <v>2498.3404999999998</v>
      </c>
      <c r="T108" s="19" t="s">
        <v>195</v>
      </c>
      <c r="U108" s="20" t="s">
        <v>197</v>
      </c>
      <c r="V108" s="24" t="s">
        <v>87</v>
      </c>
      <c r="W108" s="21">
        <v>2</v>
      </c>
      <c r="X108" s="22"/>
    </row>
    <row r="109" spans="1:24" s="1" customFormat="1" ht="35" customHeight="1" x14ac:dyDescent="0.3">
      <c r="A109" s="23" t="s">
        <v>23</v>
      </c>
      <c r="B109" s="23" t="s">
        <v>295</v>
      </c>
      <c r="C109" s="12" t="s">
        <v>296</v>
      </c>
      <c r="D109" s="55"/>
      <c r="E109" s="36" t="str">
        <f>HYPERLINK("https://www.google.ru/search?q=112321452&amp;newwindow=1&amp;tbm=isch","Еще фото")</f>
        <v>Еще фото</v>
      </c>
      <c r="F109" s="32" t="s">
        <v>297</v>
      </c>
      <c r="G109" s="23" t="s">
        <v>298</v>
      </c>
      <c r="H109" s="23" t="s">
        <v>27</v>
      </c>
      <c r="I109" s="23" t="s">
        <v>273</v>
      </c>
      <c r="J109" s="14" t="s">
        <v>191</v>
      </c>
      <c r="K109" s="15" t="s">
        <v>29</v>
      </c>
      <c r="L109" s="57"/>
      <c r="M109" s="14"/>
      <c r="N109" s="14" t="s">
        <v>91</v>
      </c>
      <c r="O109" s="14"/>
      <c r="P109" s="15" t="s">
        <v>101</v>
      </c>
      <c r="Q109" s="16">
        <v>4099</v>
      </c>
      <c r="R109" s="17">
        <v>47</v>
      </c>
      <c r="S109" s="18">
        <v>2498.3404999999998</v>
      </c>
      <c r="T109" s="19" t="s">
        <v>195</v>
      </c>
      <c r="U109" s="20" t="s">
        <v>199</v>
      </c>
      <c r="V109" s="21">
        <v>50</v>
      </c>
      <c r="W109" s="21">
        <v>7</v>
      </c>
      <c r="X109" s="22"/>
    </row>
    <row r="110" spans="1:24" s="1" customFormat="1" ht="37.049999999999997" customHeight="1" x14ac:dyDescent="0.3">
      <c r="A110" s="23" t="s">
        <v>23</v>
      </c>
      <c r="B110" s="23" t="s">
        <v>295</v>
      </c>
      <c r="C110" s="12" t="s">
        <v>296</v>
      </c>
      <c r="D110" s="56"/>
      <c r="E110" s="36" t="str">
        <f>HYPERLINK("https://www.google.ru/search?q=112321452&amp;newwindow=1&amp;tbm=isch","Еще фото")</f>
        <v>Еще фото</v>
      </c>
      <c r="F110" s="32" t="s">
        <v>297</v>
      </c>
      <c r="G110" s="23" t="s">
        <v>298</v>
      </c>
      <c r="H110" s="23" t="s">
        <v>27</v>
      </c>
      <c r="I110" s="23" t="s">
        <v>273</v>
      </c>
      <c r="J110" s="14" t="s">
        <v>191</v>
      </c>
      <c r="K110" s="15" t="s">
        <v>29</v>
      </c>
      <c r="L110" s="53"/>
      <c r="M110" s="14"/>
      <c r="N110" s="14" t="s">
        <v>91</v>
      </c>
      <c r="O110" s="14"/>
      <c r="P110" s="15" t="s">
        <v>101</v>
      </c>
      <c r="Q110" s="16">
        <v>4099</v>
      </c>
      <c r="R110" s="17">
        <v>47</v>
      </c>
      <c r="S110" s="18">
        <v>2498.3404999999998</v>
      </c>
      <c r="T110" s="19" t="s">
        <v>195</v>
      </c>
      <c r="U110" s="20" t="s">
        <v>200</v>
      </c>
      <c r="V110" s="21">
        <v>52</v>
      </c>
      <c r="W110" s="21">
        <v>3</v>
      </c>
      <c r="X110" s="22"/>
    </row>
    <row r="111" spans="1:24" s="1" customFormat="1" ht="52.05" customHeight="1" x14ac:dyDescent="0.3">
      <c r="A111" s="11" t="s">
        <v>23</v>
      </c>
      <c r="B111" s="11" t="s">
        <v>300</v>
      </c>
      <c r="C111" s="12" t="s">
        <v>301</v>
      </c>
      <c r="D111" s="50"/>
      <c r="E111" s="36" t="str">
        <f>HYPERLINK("https://www.google.ru/search?q=112355286&amp;newwindow=1&amp;tbm=isch","Еще фото")</f>
        <v>Еще фото</v>
      </c>
      <c r="F111" s="13"/>
      <c r="G111" s="11" t="s">
        <v>272</v>
      </c>
      <c r="H111" s="11" t="s">
        <v>27</v>
      </c>
      <c r="I111" s="14" t="s">
        <v>273</v>
      </c>
      <c r="J111" s="14" t="s">
        <v>191</v>
      </c>
      <c r="K111" s="15" t="s">
        <v>55</v>
      </c>
      <c r="L111" s="52" t="s">
        <v>302</v>
      </c>
      <c r="M111" s="14"/>
      <c r="N111" s="14" t="s">
        <v>303</v>
      </c>
      <c r="O111" s="14"/>
      <c r="P111" s="15" t="s">
        <v>101</v>
      </c>
      <c r="Q111" s="16">
        <v>4499</v>
      </c>
      <c r="R111" s="17">
        <v>47</v>
      </c>
      <c r="S111" s="18">
        <v>2742.1404999999995</v>
      </c>
      <c r="T111" s="19" t="s">
        <v>195</v>
      </c>
      <c r="U111" s="20" t="s">
        <v>196</v>
      </c>
      <c r="V111" s="21">
        <v>40</v>
      </c>
      <c r="W111" s="21">
        <v>6</v>
      </c>
      <c r="X111" s="22"/>
    </row>
    <row r="112" spans="1:24" s="1" customFormat="1" ht="61.05" customHeight="1" x14ac:dyDescent="0.3">
      <c r="A112" s="23" t="s">
        <v>23</v>
      </c>
      <c r="B112" s="23" t="s">
        <v>300</v>
      </c>
      <c r="C112" s="12" t="s">
        <v>301</v>
      </c>
      <c r="D112" s="51"/>
      <c r="E112" s="36" t="str">
        <f>HYPERLINK("https://www.google.ru/search?q=112355286&amp;newwindow=1&amp;tbm=isch","Еще фото")</f>
        <v>Еще фото</v>
      </c>
      <c r="F112" s="13"/>
      <c r="G112" s="23" t="s">
        <v>272</v>
      </c>
      <c r="H112" s="23" t="s">
        <v>27</v>
      </c>
      <c r="I112" s="23" t="s">
        <v>273</v>
      </c>
      <c r="J112" s="14" t="s">
        <v>191</v>
      </c>
      <c r="K112" s="15" t="s">
        <v>55</v>
      </c>
      <c r="L112" s="53"/>
      <c r="M112" s="14"/>
      <c r="N112" s="14" t="s">
        <v>303</v>
      </c>
      <c r="O112" s="14"/>
      <c r="P112" s="15" t="s">
        <v>101</v>
      </c>
      <c r="Q112" s="16">
        <v>4499</v>
      </c>
      <c r="R112" s="17">
        <v>47</v>
      </c>
      <c r="S112" s="18">
        <v>2742.1404999999995</v>
      </c>
      <c r="T112" s="19" t="s">
        <v>195</v>
      </c>
      <c r="U112" s="20" t="s">
        <v>197</v>
      </c>
      <c r="V112" s="21">
        <v>42</v>
      </c>
      <c r="W112" s="21">
        <v>6</v>
      </c>
      <c r="X112" s="22"/>
    </row>
    <row r="113" spans="1:24" s="1" customFormat="1" ht="52.05" customHeight="1" x14ac:dyDescent="0.3">
      <c r="A113" s="11" t="s">
        <v>23</v>
      </c>
      <c r="B113" s="11" t="s">
        <v>304</v>
      </c>
      <c r="C113" s="12" t="s">
        <v>305</v>
      </c>
      <c r="D113" s="50"/>
      <c r="E113" s="36" t="str">
        <f>HYPERLINK("https://www.google.ru/search?q=112362321&amp;newwindow=1&amp;tbm=isch","Еще фото")</f>
        <v>Еще фото</v>
      </c>
      <c r="F113" s="13"/>
      <c r="G113" s="11" t="s">
        <v>272</v>
      </c>
      <c r="H113" s="11" t="s">
        <v>27</v>
      </c>
      <c r="I113" s="14" t="s">
        <v>273</v>
      </c>
      <c r="J113" s="14" t="s">
        <v>191</v>
      </c>
      <c r="K113" s="15" t="s">
        <v>55</v>
      </c>
      <c r="L113" s="52" t="s">
        <v>302</v>
      </c>
      <c r="M113" s="14"/>
      <c r="N113" s="14" t="s">
        <v>238</v>
      </c>
      <c r="O113" s="14"/>
      <c r="P113" s="15" t="s">
        <v>101</v>
      </c>
      <c r="Q113" s="16">
        <v>3699</v>
      </c>
      <c r="R113" s="17">
        <v>47</v>
      </c>
      <c r="S113" s="18">
        <v>2254.5405000000001</v>
      </c>
      <c r="T113" s="19" t="s">
        <v>195</v>
      </c>
      <c r="U113" s="20" t="s">
        <v>196</v>
      </c>
      <c r="V113" s="21">
        <v>40</v>
      </c>
      <c r="W113" s="21">
        <v>3</v>
      </c>
      <c r="X113" s="22"/>
    </row>
    <row r="114" spans="1:24" s="1" customFormat="1" ht="61.05" customHeight="1" x14ac:dyDescent="0.3">
      <c r="A114" s="23" t="s">
        <v>23</v>
      </c>
      <c r="B114" s="23" t="s">
        <v>304</v>
      </c>
      <c r="C114" s="12" t="s">
        <v>305</v>
      </c>
      <c r="D114" s="51"/>
      <c r="E114" s="36" t="str">
        <f>HYPERLINK("https://www.google.ru/search?q=112362321&amp;newwindow=1&amp;tbm=isch","Еще фото")</f>
        <v>Еще фото</v>
      </c>
      <c r="F114" s="13"/>
      <c r="G114" s="23" t="s">
        <v>272</v>
      </c>
      <c r="H114" s="23" t="s">
        <v>27</v>
      </c>
      <c r="I114" s="23" t="s">
        <v>273</v>
      </c>
      <c r="J114" s="14" t="s">
        <v>191</v>
      </c>
      <c r="K114" s="15" t="s">
        <v>55</v>
      </c>
      <c r="L114" s="53"/>
      <c r="M114" s="14"/>
      <c r="N114" s="14" t="s">
        <v>238</v>
      </c>
      <c r="O114" s="14"/>
      <c r="P114" s="15" t="s">
        <v>101</v>
      </c>
      <c r="Q114" s="16">
        <v>3699</v>
      </c>
      <c r="R114" s="17">
        <v>47</v>
      </c>
      <c r="S114" s="18">
        <v>2254.5405000000001</v>
      </c>
      <c r="T114" s="19" t="s">
        <v>195</v>
      </c>
      <c r="U114" s="20" t="s">
        <v>197</v>
      </c>
      <c r="V114" s="21">
        <v>42</v>
      </c>
      <c r="W114" s="21">
        <v>4</v>
      </c>
      <c r="X114" s="22"/>
    </row>
    <row r="115" spans="1:24" s="1" customFormat="1" ht="52.05" customHeight="1" x14ac:dyDescent="0.3">
      <c r="A115" s="11" t="s">
        <v>23</v>
      </c>
      <c r="B115" s="11" t="s">
        <v>306</v>
      </c>
      <c r="C115" s="12" t="s">
        <v>307</v>
      </c>
      <c r="D115" s="50"/>
      <c r="E115" s="36" t="str">
        <f>HYPERLINK("https://www.google.ru/search?q=112362894&amp;newwindow=1&amp;tbm=isch","Еще фото")</f>
        <v>Еще фото</v>
      </c>
      <c r="F115" s="13"/>
      <c r="G115" s="11" t="s">
        <v>272</v>
      </c>
      <c r="H115" s="11" t="s">
        <v>27</v>
      </c>
      <c r="I115" s="14" t="s">
        <v>273</v>
      </c>
      <c r="J115" s="14" t="s">
        <v>191</v>
      </c>
      <c r="K115" s="15" t="s">
        <v>29</v>
      </c>
      <c r="L115" s="52" t="s">
        <v>277</v>
      </c>
      <c r="M115" s="14"/>
      <c r="N115" s="14" t="s">
        <v>31</v>
      </c>
      <c r="O115" s="14"/>
      <c r="P115" s="15" t="s">
        <v>101</v>
      </c>
      <c r="Q115" s="16">
        <v>3499</v>
      </c>
      <c r="R115" s="17">
        <v>47</v>
      </c>
      <c r="S115" s="18">
        <v>2132.6405</v>
      </c>
      <c r="T115" s="19" t="s">
        <v>195</v>
      </c>
      <c r="U115" s="20" t="s">
        <v>197</v>
      </c>
      <c r="V115" s="24" t="s">
        <v>87</v>
      </c>
      <c r="W115" s="21">
        <v>2</v>
      </c>
      <c r="X115" s="22"/>
    </row>
    <row r="116" spans="1:24" s="1" customFormat="1" ht="61.05" customHeight="1" x14ac:dyDescent="0.3">
      <c r="A116" s="23" t="s">
        <v>23</v>
      </c>
      <c r="B116" s="23" t="s">
        <v>306</v>
      </c>
      <c r="C116" s="12" t="s">
        <v>307</v>
      </c>
      <c r="D116" s="51"/>
      <c r="E116" s="36" t="str">
        <f>HYPERLINK("https://www.google.ru/search?q=112362894&amp;newwindow=1&amp;tbm=isch","Еще фото")</f>
        <v>Еще фото</v>
      </c>
      <c r="F116" s="13"/>
      <c r="G116" s="23" t="s">
        <v>272</v>
      </c>
      <c r="H116" s="23" t="s">
        <v>27</v>
      </c>
      <c r="I116" s="23" t="s">
        <v>273</v>
      </c>
      <c r="J116" s="14" t="s">
        <v>191</v>
      </c>
      <c r="K116" s="15" t="s">
        <v>29</v>
      </c>
      <c r="L116" s="53"/>
      <c r="M116" s="14"/>
      <c r="N116" s="14" t="s">
        <v>31</v>
      </c>
      <c r="O116" s="14"/>
      <c r="P116" s="15" t="s">
        <v>101</v>
      </c>
      <c r="Q116" s="16">
        <v>3499</v>
      </c>
      <c r="R116" s="17">
        <v>47</v>
      </c>
      <c r="S116" s="18">
        <v>2132.6405</v>
      </c>
      <c r="T116" s="19" t="s">
        <v>195</v>
      </c>
      <c r="U116" s="20" t="s">
        <v>199</v>
      </c>
      <c r="V116" s="21">
        <v>50</v>
      </c>
      <c r="W116" s="21">
        <v>2</v>
      </c>
      <c r="X116" s="22"/>
    </row>
    <row r="117" spans="1:24" s="1" customFormat="1" ht="52.05" customHeight="1" x14ac:dyDescent="0.3">
      <c r="A117" s="11" t="s">
        <v>23</v>
      </c>
      <c r="B117" s="11" t="s">
        <v>308</v>
      </c>
      <c r="C117" s="12" t="s">
        <v>309</v>
      </c>
      <c r="D117" s="50"/>
      <c r="E117" s="36" t="str">
        <f>HYPERLINK("https://www.google.ru/search?q=112378135&amp;newwindow=1&amp;tbm=isch","Еще фото")</f>
        <v>Еще фото</v>
      </c>
      <c r="F117" s="13"/>
      <c r="G117" s="11" t="s">
        <v>310</v>
      </c>
      <c r="H117" s="11" t="s">
        <v>27</v>
      </c>
      <c r="I117" s="14" t="s">
        <v>273</v>
      </c>
      <c r="J117" s="14" t="s">
        <v>28</v>
      </c>
      <c r="K117" s="15" t="s">
        <v>55</v>
      </c>
      <c r="L117" s="52" t="s">
        <v>311</v>
      </c>
      <c r="M117" s="14"/>
      <c r="N117" s="14" t="s">
        <v>238</v>
      </c>
      <c r="O117" s="14"/>
      <c r="P117" s="15" t="s">
        <v>312</v>
      </c>
      <c r="Q117" s="16">
        <v>6799</v>
      </c>
      <c r="R117" s="17">
        <v>47</v>
      </c>
      <c r="S117" s="18">
        <v>4143.9904999999999</v>
      </c>
      <c r="T117" s="19" t="s">
        <v>195</v>
      </c>
      <c r="U117" s="20" t="s">
        <v>199</v>
      </c>
      <c r="V117" s="21">
        <v>46</v>
      </c>
      <c r="W117" s="21">
        <v>2</v>
      </c>
      <c r="X117" s="22"/>
    </row>
    <row r="118" spans="1:24" s="1" customFormat="1" ht="61.05" customHeight="1" x14ac:dyDescent="0.3">
      <c r="A118" s="23" t="s">
        <v>23</v>
      </c>
      <c r="B118" s="23" t="s">
        <v>308</v>
      </c>
      <c r="C118" s="12" t="s">
        <v>309</v>
      </c>
      <c r="D118" s="51"/>
      <c r="E118" s="36" t="str">
        <f>HYPERLINK("https://www.google.ru/search?q=112378135&amp;newwindow=1&amp;tbm=isch","Еще фото")</f>
        <v>Еще фото</v>
      </c>
      <c r="F118" s="13"/>
      <c r="G118" s="23" t="s">
        <v>310</v>
      </c>
      <c r="H118" s="23" t="s">
        <v>27</v>
      </c>
      <c r="I118" s="23" t="s">
        <v>273</v>
      </c>
      <c r="J118" s="14" t="s">
        <v>28</v>
      </c>
      <c r="K118" s="15" t="s">
        <v>55</v>
      </c>
      <c r="L118" s="53"/>
      <c r="M118" s="14"/>
      <c r="N118" s="14" t="s">
        <v>238</v>
      </c>
      <c r="O118" s="14"/>
      <c r="P118" s="15" t="s">
        <v>312</v>
      </c>
      <c r="Q118" s="16">
        <v>6799</v>
      </c>
      <c r="R118" s="17">
        <v>47</v>
      </c>
      <c r="S118" s="18">
        <v>4143.9904999999999</v>
      </c>
      <c r="T118" s="19" t="s">
        <v>195</v>
      </c>
      <c r="U118" s="20" t="s">
        <v>200</v>
      </c>
      <c r="V118" s="21">
        <v>48</v>
      </c>
      <c r="W118" s="21">
        <v>5</v>
      </c>
      <c r="X118" s="22"/>
    </row>
    <row r="119" spans="1:24" s="1" customFormat="1" ht="108" customHeight="1" x14ac:dyDescent="0.3">
      <c r="A119" s="11" t="s">
        <v>23</v>
      </c>
      <c r="B119" s="11" t="s">
        <v>313</v>
      </c>
      <c r="C119" s="12" t="s">
        <v>314</v>
      </c>
      <c r="D119" s="29"/>
      <c r="E119" s="36" t="str">
        <f>HYPERLINK("https://www.google.ru/search?q=112357630&amp;newwindow=1&amp;tbm=isch","Еще фото")</f>
        <v>Еще фото</v>
      </c>
      <c r="F119" s="13"/>
      <c r="G119" s="11" t="s">
        <v>315</v>
      </c>
      <c r="H119" s="11" t="s">
        <v>180</v>
      </c>
      <c r="I119" s="14" t="s">
        <v>316</v>
      </c>
      <c r="J119" s="14" t="s">
        <v>28</v>
      </c>
      <c r="K119" s="15" t="s">
        <v>29</v>
      </c>
      <c r="L119" s="14" t="s">
        <v>317</v>
      </c>
      <c r="M119" s="14"/>
      <c r="N119" s="14" t="s">
        <v>31</v>
      </c>
      <c r="O119" s="14"/>
      <c r="P119" s="15" t="s">
        <v>318</v>
      </c>
      <c r="Q119" s="16">
        <v>8399</v>
      </c>
      <c r="R119" s="17">
        <v>47</v>
      </c>
      <c r="S119" s="18">
        <v>5119.1904999999997</v>
      </c>
      <c r="T119" s="19" t="s">
        <v>184</v>
      </c>
      <c r="U119" s="20" t="s">
        <v>185</v>
      </c>
      <c r="V119" s="24" t="s">
        <v>186</v>
      </c>
      <c r="W119" s="21">
        <v>25</v>
      </c>
      <c r="X119" s="22"/>
    </row>
    <row r="120" spans="1:24" s="1" customFormat="1" ht="108" customHeight="1" x14ac:dyDescent="0.3">
      <c r="A120" s="11" t="s">
        <v>23</v>
      </c>
      <c r="B120" s="11" t="s">
        <v>319</v>
      </c>
      <c r="C120" s="12" t="s">
        <v>320</v>
      </c>
      <c r="D120" s="29"/>
      <c r="E120" s="36" t="str">
        <f>HYPERLINK("https://www.google.ru/search?q=112372412&amp;newwindow=1&amp;tbm=isch","Еще фото")</f>
        <v>Еще фото</v>
      </c>
      <c r="F120" s="13"/>
      <c r="G120" s="11" t="s">
        <v>315</v>
      </c>
      <c r="H120" s="11" t="s">
        <v>180</v>
      </c>
      <c r="I120" s="14" t="s">
        <v>316</v>
      </c>
      <c r="J120" s="14" t="s">
        <v>28</v>
      </c>
      <c r="K120" s="15" t="s">
        <v>29</v>
      </c>
      <c r="L120" s="14" t="s">
        <v>321</v>
      </c>
      <c r="M120" s="14"/>
      <c r="N120" s="14" t="s">
        <v>193</v>
      </c>
      <c r="O120" s="14"/>
      <c r="P120" s="15" t="s">
        <v>101</v>
      </c>
      <c r="Q120" s="16">
        <v>3899</v>
      </c>
      <c r="R120" s="17">
        <v>47</v>
      </c>
      <c r="S120" s="18">
        <v>2376.4404999999997</v>
      </c>
      <c r="T120" s="19" t="s">
        <v>184</v>
      </c>
      <c r="U120" s="20" t="s">
        <v>185</v>
      </c>
      <c r="V120" s="24" t="s">
        <v>186</v>
      </c>
      <c r="W120" s="21">
        <v>11</v>
      </c>
      <c r="X120" s="22"/>
    </row>
    <row r="121" spans="1:24" s="1" customFormat="1" ht="108" customHeight="1" x14ac:dyDescent="0.3">
      <c r="A121" s="11" t="s">
        <v>23</v>
      </c>
      <c r="B121" s="11" t="s">
        <v>322</v>
      </c>
      <c r="C121" s="12" t="s">
        <v>323</v>
      </c>
      <c r="D121" s="29"/>
      <c r="E121" s="36" t="str">
        <f>HYPERLINK("https://www.google.ru/search?q=112378914&amp;newwindow=1&amp;tbm=isch","Еще фото")</f>
        <v>Еще фото</v>
      </c>
      <c r="F121" s="13"/>
      <c r="G121" s="11" t="s">
        <v>324</v>
      </c>
      <c r="H121" s="11" t="s">
        <v>27</v>
      </c>
      <c r="I121" s="14" t="s">
        <v>324</v>
      </c>
      <c r="J121" s="14" t="s">
        <v>28</v>
      </c>
      <c r="K121" s="15" t="s">
        <v>29</v>
      </c>
      <c r="L121" s="14" t="s">
        <v>325</v>
      </c>
      <c r="M121" s="14"/>
      <c r="N121" s="14" t="s">
        <v>193</v>
      </c>
      <c r="O121" s="14"/>
      <c r="P121" s="15" t="s">
        <v>67</v>
      </c>
      <c r="Q121" s="16">
        <v>6199</v>
      </c>
      <c r="R121" s="17">
        <v>48.38</v>
      </c>
      <c r="S121" s="18">
        <v>3679.9884999999995</v>
      </c>
      <c r="T121" s="19" t="s">
        <v>33</v>
      </c>
      <c r="U121" s="20" t="s">
        <v>326</v>
      </c>
      <c r="V121" s="24" t="s">
        <v>37</v>
      </c>
      <c r="W121" s="21">
        <v>7</v>
      </c>
      <c r="X121" s="22"/>
    </row>
    <row r="122" spans="1:24" s="1" customFormat="1" ht="108" customHeight="1" x14ac:dyDescent="0.3">
      <c r="A122" s="11" t="s">
        <v>23</v>
      </c>
      <c r="B122" s="11" t="s">
        <v>327</v>
      </c>
      <c r="C122" s="12" t="s">
        <v>328</v>
      </c>
      <c r="D122" s="29"/>
      <c r="E122" s="36" t="str">
        <f>HYPERLINK("https://www.google.ru/search?q=112378706&amp;newwindow=1&amp;tbm=isch","Еще фото")</f>
        <v>Еще фото</v>
      </c>
      <c r="F122" s="13" t="s">
        <v>80</v>
      </c>
      <c r="G122" s="11" t="s">
        <v>329</v>
      </c>
      <c r="H122" s="11" t="s">
        <v>27</v>
      </c>
      <c r="I122" s="14" t="s">
        <v>324</v>
      </c>
      <c r="J122" s="14" t="s">
        <v>28</v>
      </c>
      <c r="K122" s="15" t="s">
        <v>29</v>
      </c>
      <c r="L122" s="14" t="s">
        <v>330</v>
      </c>
      <c r="M122" s="14"/>
      <c r="N122" s="14" t="s">
        <v>31</v>
      </c>
      <c r="O122" s="14"/>
      <c r="P122" s="15" t="s">
        <v>130</v>
      </c>
      <c r="Q122" s="16">
        <v>6499</v>
      </c>
      <c r="R122" s="17">
        <v>47.68</v>
      </c>
      <c r="S122" s="18">
        <v>3909.9884999999995</v>
      </c>
      <c r="T122" s="19" t="s">
        <v>33</v>
      </c>
      <c r="U122" s="20" t="s">
        <v>331</v>
      </c>
      <c r="V122" s="21">
        <v>48</v>
      </c>
      <c r="W122" s="21">
        <v>1</v>
      </c>
      <c r="X122" s="22"/>
    </row>
    <row r="123" spans="1:24" s="1" customFormat="1" ht="108" customHeight="1" x14ac:dyDescent="0.3">
      <c r="A123" s="11" t="s">
        <v>23</v>
      </c>
      <c r="B123" s="11" t="s">
        <v>332</v>
      </c>
      <c r="C123" s="12" t="s">
        <v>333</v>
      </c>
      <c r="D123" s="29"/>
      <c r="E123" s="36" t="str">
        <f>HYPERLINK("https://www.google.ru/search?q=112362702&amp;newwindow=1&amp;tbm=isch","Еще фото")</f>
        <v>Еще фото</v>
      </c>
      <c r="F123" s="13"/>
      <c r="G123" s="11" t="s">
        <v>329</v>
      </c>
      <c r="H123" s="11" t="s">
        <v>27</v>
      </c>
      <c r="I123" s="14" t="s">
        <v>324</v>
      </c>
      <c r="J123" s="14" t="s">
        <v>28</v>
      </c>
      <c r="K123" s="15" t="s">
        <v>55</v>
      </c>
      <c r="L123" s="14" t="s">
        <v>334</v>
      </c>
      <c r="M123" s="14"/>
      <c r="N123" s="14" t="s">
        <v>31</v>
      </c>
      <c r="O123" s="14"/>
      <c r="P123" s="15" t="s">
        <v>67</v>
      </c>
      <c r="Q123" s="16">
        <v>7799</v>
      </c>
      <c r="R123" s="17">
        <v>47.43</v>
      </c>
      <c r="S123" s="18">
        <v>4714.9884999999995</v>
      </c>
      <c r="T123" s="19" t="s">
        <v>33</v>
      </c>
      <c r="U123" s="20" t="s">
        <v>335</v>
      </c>
      <c r="V123" s="21">
        <v>42</v>
      </c>
      <c r="W123" s="21">
        <v>1</v>
      </c>
      <c r="X123" s="22"/>
    </row>
    <row r="124" spans="1:24" s="1" customFormat="1" ht="108" customHeight="1" x14ac:dyDescent="0.3">
      <c r="A124" s="11" t="s">
        <v>23</v>
      </c>
      <c r="B124" s="11" t="s">
        <v>336</v>
      </c>
      <c r="C124" s="12" t="s">
        <v>337</v>
      </c>
      <c r="D124" s="29"/>
      <c r="E124" s="36" t="str">
        <f>HYPERLINK("https://www.google.ru/search?q=112378911&amp;newwindow=1&amp;tbm=isch","Еще фото")</f>
        <v>Еще фото</v>
      </c>
      <c r="F124" s="13"/>
      <c r="G124" s="11" t="s">
        <v>324</v>
      </c>
      <c r="H124" s="11" t="s">
        <v>27</v>
      </c>
      <c r="I124" s="14" t="s">
        <v>324</v>
      </c>
      <c r="J124" s="14" t="s">
        <v>28</v>
      </c>
      <c r="K124" s="15" t="s">
        <v>29</v>
      </c>
      <c r="L124" s="14" t="s">
        <v>325</v>
      </c>
      <c r="M124" s="14"/>
      <c r="N124" s="14" t="s">
        <v>91</v>
      </c>
      <c r="O124" s="14"/>
      <c r="P124" s="15" t="s">
        <v>67</v>
      </c>
      <c r="Q124" s="16">
        <v>6999</v>
      </c>
      <c r="R124" s="17">
        <v>47.14</v>
      </c>
      <c r="S124" s="18">
        <v>4254.9884999999995</v>
      </c>
      <c r="T124" s="19" t="s">
        <v>33</v>
      </c>
      <c r="U124" s="20" t="s">
        <v>331</v>
      </c>
      <c r="V124" s="21">
        <v>48</v>
      </c>
      <c r="W124" s="21">
        <v>3</v>
      </c>
      <c r="X124" s="22"/>
    </row>
    <row r="125" spans="1:24" s="1" customFormat="1" ht="108" customHeight="1" x14ac:dyDescent="0.3">
      <c r="A125" s="11" t="s">
        <v>23</v>
      </c>
      <c r="B125" s="11" t="s">
        <v>338</v>
      </c>
      <c r="C125" s="12" t="s">
        <v>339</v>
      </c>
      <c r="D125" s="29"/>
      <c r="E125" s="36" t="str">
        <f>HYPERLINK("https://www.google.ru/search?q=112378912&amp;newwindow=1&amp;tbm=isch","Еще фото")</f>
        <v>Еще фото</v>
      </c>
      <c r="F125" s="13"/>
      <c r="G125" s="11" t="s">
        <v>324</v>
      </c>
      <c r="H125" s="11" t="s">
        <v>27</v>
      </c>
      <c r="I125" s="14" t="s">
        <v>324</v>
      </c>
      <c r="J125" s="14" t="s">
        <v>28</v>
      </c>
      <c r="K125" s="15" t="s">
        <v>29</v>
      </c>
      <c r="L125" s="14" t="s">
        <v>325</v>
      </c>
      <c r="M125" s="14"/>
      <c r="N125" s="14" t="s">
        <v>265</v>
      </c>
      <c r="O125" s="14"/>
      <c r="P125" s="15" t="s">
        <v>67</v>
      </c>
      <c r="Q125" s="16">
        <v>6999</v>
      </c>
      <c r="R125" s="17">
        <v>47.14</v>
      </c>
      <c r="S125" s="18">
        <v>4254.9884999999995</v>
      </c>
      <c r="T125" s="19" t="s">
        <v>33</v>
      </c>
      <c r="U125" s="20" t="s">
        <v>331</v>
      </c>
      <c r="V125" s="21">
        <v>48</v>
      </c>
      <c r="W125" s="21">
        <v>4</v>
      </c>
      <c r="X125" s="22"/>
    </row>
    <row r="126" spans="1:24" s="1" customFormat="1" ht="52.05" customHeight="1" x14ac:dyDescent="0.3">
      <c r="A126" s="11" t="s">
        <v>23</v>
      </c>
      <c r="B126" s="11" t="s">
        <v>340</v>
      </c>
      <c r="C126" s="12" t="s">
        <v>341</v>
      </c>
      <c r="D126" s="50"/>
      <c r="E126" s="36" t="str">
        <f>HYPERLINK("https://www.google.ru/search?q=112378913&amp;newwindow=1&amp;tbm=isch","Еще фото")</f>
        <v>Еще фото</v>
      </c>
      <c r="F126" s="13"/>
      <c r="G126" s="11" t="s">
        <v>324</v>
      </c>
      <c r="H126" s="11" t="s">
        <v>27</v>
      </c>
      <c r="I126" s="14" t="s">
        <v>324</v>
      </c>
      <c r="J126" s="14" t="s">
        <v>28</v>
      </c>
      <c r="K126" s="15" t="s">
        <v>29</v>
      </c>
      <c r="L126" s="52" t="s">
        <v>325</v>
      </c>
      <c r="M126" s="14"/>
      <c r="N126" s="14" t="s">
        <v>91</v>
      </c>
      <c r="O126" s="14"/>
      <c r="P126" s="15" t="s">
        <v>67</v>
      </c>
      <c r="Q126" s="16">
        <v>6199</v>
      </c>
      <c r="R126" s="17">
        <v>47</v>
      </c>
      <c r="S126" s="18">
        <v>3778.2904999999996</v>
      </c>
      <c r="T126" s="19" t="s">
        <v>33</v>
      </c>
      <c r="U126" s="20" t="s">
        <v>331</v>
      </c>
      <c r="V126" s="21">
        <v>48</v>
      </c>
      <c r="W126" s="21">
        <v>1</v>
      </c>
      <c r="X126" s="22"/>
    </row>
    <row r="127" spans="1:24" s="1" customFormat="1" ht="61.05" customHeight="1" x14ac:dyDescent="0.3">
      <c r="A127" s="23" t="s">
        <v>23</v>
      </c>
      <c r="B127" s="23" t="s">
        <v>340</v>
      </c>
      <c r="C127" s="12" t="s">
        <v>341</v>
      </c>
      <c r="D127" s="51"/>
      <c r="E127" s="36" t="str">
        <f>HYPERLINK("https://www.google.ru/search?q=112378913&amp;newwindow=1&amp;tbm=isch","Еще фото")</f>
        <v>Еще фото</v>
      </c>
      <c r="F127" s="13"/>
      <c r="G127" s="23" t="s">
        <v>324</v>
      </c>
      <c r="H127" s="23" t="s">
        <v>27</v>
      </c>
      <c r="I127" s="23" t="s">
        <v>324</v>
      </c>
      <c r="J127" s="14" t="s">
        <v>28</v>
      </c>
      <c r="K127" s="15" t="s">
        <v>29</v>
      </c>
      <c r="L127" s="53"/>
      <c r="M127" s="14"/>
      <c r="N127" s="14" t="s">
        <v>91</v>
      </c>
      <c r="O127" s="14"/>
      <c r="P127" s="15" t="s">
        <v>67</v>
      </c>
      <c r="Q127" s="16">
        <v>6199</v>
      </c>
      <c r="R127" s="17">
        <v>47</v>
      </c>
      <c r="S127" s="18">
        <v>3778.2904999999996</v>
      </c>
      <c r="T127" s="19" t="s">
        <v>33</v>
      </c>
      <c r="U127" s="20" t="s">
        <v>342</v>
      </c>
      <c r="V127" s="24" t="s">
        <v>44</v>
      </c>
      <c r="W127" s="21">
        <v>1</v>
      </c>
      <c r="X127" s="22"/>
    </row>
    <row r="128" spans="1:24" s="1" customFormat="1" ht="108" customHeight="1" x14ac:dyDescent="0.3">
      <c r="A128" s="11" t="s">
        <v>23</v>
      </c>
      <c r="B128" s="11" t="s">
        <v>343</v>
      </c>
      <c r="C128" s="12" t="s">
        <v>344</v>
      </c>
      <c r="D128" s="29"/>
      <c r="E128" s="36" t="str">
        <f>HYPERLINK("https://www.google.ru/search?q=112362611&amp;newwindow=1&amp;tbm=isch","Еще фото")</f>
        <v>Еще фото</v>
      </c>
      <c r="F128" s="13"/>
      <c r="G128" s="11" t="s">
        <v>345</v>
      </c>
      <c r="H128" s="11" t="s">
        <v>27</v>
      </c>
      <c r="I128" s="14" t="s">
        <v>346</v>
      </c>
      <c r="J128" s="14" t="s">
        <v>28</v>
      </c>
      <c r="K128" s="15" t="s">
        <v>55</v>
      </c>
      <c r="L128" s="14" t="s">
        <v>347</v>
      </c>
      <c r="M128" s="14"/>
      <c r="N128" s="14" t="s">
        <v>31</v>
      </c>
      <c r="O128" s="14"/>
      <c r="P128" s="15" t="s">
        <v>67</v>
      </c>
      <c r="Q128" s="16">
        <v>12699</v>
      </c>
      <c r="R128" s="17">
        <v>47.24</v>
      </c>
      <c r="S128" s="18">
        <v>7704.9884999999995</v>
      </c>
      <c r="T128" s="19" t="s">
        <v>195</v>
      </c>
      <c r="U128" s="20" t="s">
        <v>197</v>
      </c>
      <c r="V128" s="21">
        <v>42</v>
      </c>
      <c r="W128" s="21">
        <v>1</v>
      </c>
      <c r="X128" s="22"/>
    </row>
    <row r="129" spans="1:24" s="1" customFormat="1" ht="108" customHeight="1" x14ac:dyDescent="0.3">
      <c r="A129" s="11" t="s">
        <v>23</v>
      </c>
      <c r="B129" s="11" t="s">
        <v>348</v>
      </c>
      <c r="C129" s="12" t="s">
        <v>349</v>
      </c>
      <c r="D129" s="29"/>
      <c r="E129" s="36" t="str">
        <f>HYPERLINK("https://www.google.ru/search?q=112379037&amp;newwindow=1&amp;tbm=isch","Еще фото")</f>
        <v>Еще фото</v>
      </c>
      <c r="F129" s="13"/>
      <c r="G129" s="11" t="s">
        <v>345</v>
      </c>
      <c r="H129" s="11" t="s">
        <v>27</v>
      </c>
      <c r="I129" s="14" t="s">
        <v>346</v>
      </c>
      <c r="J129" s="14" t="s">
        <v>28</v>
      </c>
      <c r="K129" s="15" t="s">
        <v>55</v>
      </c>
      <c r="L129" s="14" t="s">
        <v>350</v>
      </c>
      <c r="M129" s="14"/>
      <c r="N129" s="14" t="s">
        <v>31</v>
      </c>
      <c r="O129" s="14"/>
      <c r="P129" s="15" t="s">
        <v>351</v>
      </c>
      <c r="Q129" s="16">
        <v>8999</v>
      </c>
      <c r="R129" s="17">
        <v>47</v>
      </c>
      <c r="S129" s="18">
        <v>5484.8904999999995</v>
      </c>
      <c r="T129" s="19" t="s">
        <v>195</v>
      </c>
      <c r="U129" s="20" t="s">
        <v>199</v>
      </c>
      <c r="V129" s="21">
        <v>46</v>
      </c>
      <c r="W129" s="21">
        <v>2</v>
      </c>
      <c r="X129" s="22"/>
    </row>
    <row r="130" spans="1:24" s="1" customFormat="1" ht="35" customHeight="1" x14ac:dyDescent="0.3">
      <c r="A130" s="11" t="s">
        <v>352</v>
      </c>
      <c r="B130" s="11" t="s">
        <v>353</v>
      </c>
      <c r="C130" s="12" t="s">
        <v>354</v>
      </c>
      <c r="D130" s="54"/>
      <c r="E130" s="36" t="str">
        <f>HYPERLINK("https://www.google.ru/search?q=L626RKEX&amp;newwindow=1&amp;tbm=isch","Еще фото")</f>
        <v>Еще фото</v>
      </c>
      <c r="F130" s="13"/>
      <c r="G130" s="11" t="s">
        <v>48</v>
      </c>
      <c r="H130" s="11" t="s">
        <v>27</v>
      </c>
      <c r="I130" s="14" t="s">
        <v>48</v>
      </c>
      <c r="J130" s="14" t="s">
        <v>28</v>
      </c>
      <c r="K130" s="15" t="s">
        <v>55</v>
      </c>
      <c r="L130" s="52" t="s">
        <v>355</v>
      </c>
      <c r="M130" s="14"/>
      <c r="N130" s="14" t="s">
        <v>31</v>
      </c>
      <c r="O130" s="14"/>
      <c r="P130" s="15" t="s">
        <v>356</v>
      </c>
      <c r="Q130" s="16">
        <v>6799</v>
      </c>
      <c r="R130" s="17">
        <v>84.74</v>
      </c>
      <c r="S130" s="18">
        <v>1193.4354999999998</v>
      </c>
      <c r="T130" s="19" t="s">
        <v>33</v>
      </c>
      <c r="U130" s="20" t="s">
        <v>357</v>
      </c>
      <c r="V130" s="21">
        <v>40</v>
      </c>
      <c r="W130" s="21">
        <v>4</v>
      </c>
      <c r="X130" s="22"/>
    </row>
    <row r="131" spans="1:24" s="1" customFormat="1" ht="35" customHeight="1" x14ac:dyDescent="0.3">
      <c r="A131" s="23" t="s">
        <v>352</v>
      </c>
      <c r="B131" s="23" t="s">
        <v>353</v>
      </c>
      <c r="C131" s="12" t="s">
        <v>354</v>
      </c>
      <c r="D131" s="55"/>
      <c r="E131" s="36" t="str">
        <f>HYPERLINK("https://www.google.ru/search?q=L626RKEX&amp;newwindow=1&amp;tbm=isch","Еще фото")</f>
        <v>Еще фото</v>
      </c>
      <c r="F131" s="13"/>
      <c r="G131" s="23" t="s">
        <v>48</v>
      </c>
      <c r="H131" s="23" t="s">
        <v>27</v>
      </c>
      <c r="I131" s="23" t="s">
        <v>48</v>
      </c>
      <c r="J131" s="14" t="s">
        <v>28</v>
      </c>
      <c r="K131" s="15" t="s">
        <v>55</v>
      </c>
      <c r="L131" s="57"/>
      <c r="M131" s="14"/>
      <c r="N131" s="14" t="s">
        <v>31</v>
      </c>
      <c r="O131" s="14"/>
      <c r="P131" s="15" t="s">
        <v>356</v>
      </c>
      <c r="Q131" s="16">
        <v>6799</v>
      </c>
      <c r="R131" s="17">
        <v>84.74</v>
      </c>
      <c r="S131" s="18">
        <v>1193.4354999999998</v>
      </c>
      <c r="T131" s="19" t="s">
        <v>33</v>
      </c>
      <c r="U131" s="20" t="s">
        <v>358</v>
      </c>
      <c r="V131" s="21">
        <v>42</v>
      </c>
      <c r="W131" s="21">
        <v>10</v>
      </c>
      <c r="X131" s="22"/>
    </row>
    <row r="132" spans="1:24" s="1" customFormat="1" ht="37.049999999999997" customHeight="1" x14ac:dyDescent="0.3">
      <c r="A132" s="23" t="s">
        <v>352</v>
      </c>
      <c r="B132" s="23" t="s">
        <v>353</v>
      </c>
      <c r="C132" s="12" t="s">
        <v>354</v>
      </c>
      <c r="D132" s="56"/>
      <c r="E132" s="36" t="str">
        <f>HYPERLINK("https://www.google.ru/search?q=L626RKEX&amp;newwindow=1&amp;tbm=isch","Еще фото")</f>
        <v>Еще фото</v>
      </c>
      <c r="F132" s="13"/>
      <c r="G132" s="23" t="s">
        <v>48</v>
      </c>
      <c r="H132" s="23" t="s">
        <v>27</v>
      </c>
      <c r="I132" s="23" t="s">
        <v>48</v>
      </c>
      <c r="J132" s="14" t="s">
        <v>28</v>
      </c>
      <c r="K132" s="15" t="s">
        <v>55</v>
      </c>
      <c r="L132" s="53"/>
      <c r="M132" s="14"/>
      <c r="N132" s="14" t="s">
        <v>31</v>
      </c>
      <c r="O132" s="14"/>
      <c r="P132" s="15" t="s">
        <v>356</v>
      </c>
      <c r="Q132" s="16">
        <v>6799</v>
      </c>
      <c r="R132" s="17">
        <v>84.74</v>
      </c>
      <c r="S132" s="18">
        <v>1193.4354999999998</v>
      </c>
      <c r="T132" s="19" t="s">
        <v>33</v>
      </c>
      <c r="U132" s="20" t="s">
        <v>359</v>
      </c>
      <c r="V132" s="24" t="s">
        <v>71</v>
      </c>
      <c r="W132" s="21">
        <v>9</v>
      </c>
      <c r="X132" s="22"/>
    </row>
    <row r="133" spans="1:24" s="1" customFormat="1" ht="108" customHeight="1" x14ac:dyDescent="0.3">
      <c r="A133" s="11" t="s">
        <v>352</v>
      </c>
      <c r="B133" s="11" t="s">
        <v>360</v>
      </c>
      <c r="C133" s="12" t="s">
        <v>361</v>
      </c>
      <c r="D133" s="29"/>
      <c r="E133" s="36" t="str">
        <f>HYPERLINK("https://www.google.ru/search?q=L32EDTQQ&amp;newwindow=1&amp;tbm=isch","Еще фото")</f>
        <v>Еще фото</v>
      </c>
      <c r="F133" s="13"/>
      <c r="G133" s="11" t="s">
        <v>48</v>
      </c>
      <c r="H133" s="11" t="s">
        <v>27</v>
      </c>
      <c r="I133" s="14" t="s">
        <v>48</v>
      </c>
      <c r="J133" s="14" t="s">
        <v>28</v>
      </c>
      <c r="K133" s="15" t="s">
        <v>55</v>
      </c>
      <c r="L133" s="14" t="s">
        <v>362</v>
      </c>
      <c r="M133" s="14"/>
      <c r="N133" s="14" t="s">
        <v>31</v>
      </c>
      <c r="O133" s="14"/>
      <c r="P133" s="15" t="s">
        <v>82</v>
      </c>
      <c r="Q133" s="16">
        <v>6899</v>
      </c>
      <c r="R133" s="17">
        <v>78.58</v>
      </c>
      <c r="S133" s="18">
        <v>1699.4354999999998</v>
      </c>
      <c r="T133" s="19" t="s">
        <v>33</v>
      </c>
      <c r="U133" s="20" t="s">
        <v>363</v>
      </c>
      <c r="V133" s="21">
        <v>40</v>
      </c>
      <c r="W133" s="21">
        <v>2</v>
      </c>
      <c r="X133" s="22"/>
    </row>
    <row r="134" spans="1:24" s="1" customFormat="1" ht="11" customHeight="1" x14ac:dyDescent="0.3">
      <c r="A134" s="11" t="s">
        <v>352</v>
      </c>
      <c r="B134" s="11" t="s">
        <v>364</v>
      </c>
      <c r="C134" s="12" t="s">
        <v>365</v>
      </c>
      <c r="D134" s="54"/>
      <c r="E134" s="36" t="str">
        <f t="shared" ref="E134:E142" si="2">HYPERLINK("https://www.google.ru/search?q=112376705&amp;newwindow=1&amp;tbm=isch","Еще фото")</f>
        <v>Еще фото</v>
      </c>
      <c r="F134" s="13"/>
      <c r="G134" s="11" t="s">
        <v>48</v>
      </c>
      <c r="H134" s="11" t="s">
        <v>27</v>
      </c>
      <c r="I134" s="14" t="s">
        <v>48</v>
      </c>
      <c r="J134" s="14" t="s">
        <v>28</v>
      </c>
      <c r="K134" s="15" t="s">
        <v>55</v>
      </c>
      <c r="L134" s="52" t="s">
        <v>366</v>
      </c>
      <c r="M134" s="14"/>
      <c r="N134" s="14" t="s">
        <v>31</v>
      </c>
      <c r="O134" s="14"/>
      <c r="P134" s="15" t="s">
        <v>367</v>
      </c>
      <c r="Q134" s="16">
        <v>11299</v>
      </c>
      <c r="R134" s="17">
        <v>50</v>
      </c>
      <c r="S134" s="18">
        <v>6496.9249999999993</v>
      </c>
      <c r="T134" s="19" t="s">
        <v>33</v>
      </c>
      <c r="U134" s="20" t="s">
        <v>358</v>
      </c>
      <c r="V134" s="21">
        <v>42</v>
      </c>
      <c r="W134" s="21">
        <v>1</v>
      </c>
      <c r="X134" s="22"/>
    </row>
    <row r="135" spans="1:24" s="1" customFormat="1" ht="11" customHeight="1" x14ac:dyDescent="0.3">
      <c r="A135" s="23" t="s">
        <v>352</v>
      </c>
      <c r="B135" s="23" t="s">
        <v>364</v>
      </c>
      <c r="C135" s="12" t="s">
        <v>365</v>
      </c>
      <c r="D135" s="55"/>
      <c r="E135" s="36" t="str">
        <f t="shared" si="2"/>
        <v>Еще фото</v>
      </c>
      <c r="F135" s="13"/>
      <c r="G135" s="23" t="s">
        <v>48</v>
      </c>
      <c r="H135" s="23" t="s">
        <v>27</v>
      </c>
      <c r="I135" s="23" t="s">
        <v>48</v>
      </c>
      <c r="J135" s="14" t="s">
        <v>28</v>
      </c>
      <c r="K135" s="15" t="s">
        <v>55</v>
      </c>
      <c r="L135" s="57"/>
      <c r="M135" s="14"/>
      <c r="N135" s="14" t="s">
        <v>31</v>
      </c>
      <c r="O135" s="14"/>
      <c r="P135" s="15" t="s">
        <v>367</v>
      </c>
      <c r="Q135" s="16">
        <v>11299</v>
      </c>
      <c r="R135" s="17">
        <v>50</v>
      </c>
      <c r="S135" s="18">
        <v>6496.9249999999993</v>
      </c>
      <c r="T135" s="19" t="s">
        <v>33</v>
      </c>
      <c r="U135" s="20" t="s">
        <v>359</v>
      </c>
      <c r="V135" s="24" t="s">
        <v>71</v>
      </c>
      <c r="W135" s="21">
        <v>2</v>
      </c>
      <c r="X135" s="22"/>
    </row>
    <row r="136" spans="1:24" s="1" customFormat="1" ht="11" customHeight="1" x14ac:dyDescent="0.3">
      <c r="A136" s="23" t="s">
        <v>352</v>
      </c>
      <c r="B136" s="23" t="s">
        <v>364</v>
      </c>
      <c r="C136" s="12" t="s">
        <v>365</v>
      </c>
      <c r="D136" s="55"/>
      <c r="E136" s="36" t="str">
        <f t="shared" si="2"/>
        <v>Еще фото</v>
      </c>
      <c r="F136" s="13"/>
      <c r="G136" s="23" t="s">
        <v>48</v>
      </c>
      <c r="H136" s="23" t="s">
        <v>27</v>
      </c>
      <c r="I136" s="23" t="s">
        <v>48</v>
      </c>
      <c r="J136" s="14" t="s">
        <v>28</v>
      </c>
      <c r="K136" s="15" t="s">
        <v>55</v>
      </c>
      <c r="L136" s="57"/>
      <c r="M136" s="14"/>
      <c r="N136" s="14" t="s">
        <v>31</v>
      </c>
      <c r="O136" s="14"/>
      <c r="P136" s="15" t="s">
        <v>367</v>
      </c>
      <c r="Q136" s="16">
        <v>11299</v>
      </c>
      <c r="R136" s="17">
        <v>50</v>
      </c>
      <c r="S136" s="18">
        <v>6496.9249999999993</v>
      </c>
      <c r="T136" s="19" t="s">
        <v>33</v>
      </c>
      <c r="U136" s="20" t="s">
        <v>368</v>
      </c>
      <c r="V136" s="24" t="s">
        <v>71</v>
      </c>
      <c r="W136" s="21">
        <v>1</v>
      </c>
      <c r="X136" s="22"/>
    </row>
    <row r="137" spans="1:24" s="1" customFormat="1" ht="11" customHeight="1" x14ac:dyDescent="0.3">
      <c r="A137" s="23" t="s">
        <v>352</v>
      </c>
      <c r="B137" s="23" t="s">
        <v>364</v>
      </c>
      <c r="C137" s="12" t="s">
        <v>365</v>
      </c>
      <c r="D137" s="55"/>
      <c r="E137" s="36" t="str">
        <f t="shared" si="2"/>
        <v>Еще фото</v>
      </c>
      <c r="F137" s="13"/>
      <c r="G137" s="23" t="s">
        <v>48</v>
      </c>
      <c r="H137" s="23" t="s">
        <v>27</v>
      </c>
      <c r="I137" s="23" t="s">
        <v>48</v>
      </c>
      <c r="J137" s="14" t="s">
        <v>28</v>
      </c>
      <c r="K137" s="15" t="s">
        <v>55</v>
      </c>
      <c r="L137" s="57"/>
      <c r="M137" s="14"/>
      <c r="N137" s="14" t="s">
        <v>31</v>
      </c>
      <c r="O137" s="14"/>
      <c r="P137" s="15" t="s">
        <v>367</v>
      </c>
      <c r="Q137" s="16">
        <v>11299</v>
      </c>
      <c r="R137" s="17">
        <v>50</v>
      </c>
      <c r="S137" s="18">
        <v>6496.9249999999993</v>
      </c>
      <c r="T137" s="19" t="s">
        <v>33</v>
      </c>
      <c r="U137" s="20" t="s">
        <v>369</v>
      </c>
      <c r="V137" s="21">
        <v>44</v>
      </c>
      <c r="W137" s="21">
        <v>3</v>
      </c>
      <c r="X137" s="22"/>
    </row>
    <row r="138" spans="1:24" s="1" customFormat="1" ht="11" customHeight="1" x14ac:dyDescent="0.3">
      <c r="A138" s="23" t="s">
        <v>352</v>
      </c>
      <c r="B138" s="23" t="s">
        <v>364</v>
      </c>
      <c r="C138" s="12" t="s">
        <v>365</v>
      </c>
      <c r="D138" s="55"/>
      <c r="E138" s="36" t="str">
        <f t="shared" si="2"/>
        <v>Еще фото</v>
      </c>
      <c r="F138" s="13"/>
      <c r="G138" s="23" t="s">
        <v>48</v>
      </c>
      <c r="H138" s="23" t="s">
        <v>27</v>
      </c>
      <c r="I138" s="23" t="s">
        <v>48</v>
      </c>
      <c r="J138" s="14" t="s">
        <v>28</v>
      </c>
      <c r="K138" s="15" t="s">
        <v>55</v>
      </c>
      <c r="L138" s="57"/>
      <c r="M138" s="14"/>
      <c r="N138" s="14" t="s">
        <v>31</v>
      </c>
      <c r="O138" s="14"/>
      <c r="P138" s="15" t="s">
        <v>367</v>
      </c>
      <c r="Q138" s="16">
        <v>11299</v>
      </c>
      <c r="R138" s="17">
        <v>50</v>
      </c>
      <c r="S138" s="18">
        <v>6496.9249999999993</v>
      </c>
      <c r="T138" s="19" t="s">
        <v>33</v>
      </c>
      <c r="U138" s="20" t="s">
        <v>370</v>
      </c>
      <c r="V138" s="24" t="s">
        <v>87</v>
      </c>
      <c r="W138" s="21">
        <v>1</v>
      </c>
      <c r="X138" s="22"/>
    </row>
    <row r="139" spans="1:24" s="1" customFormat="1" ht="11" customHeight="1" x14ac:dyDescent="0.3">
      <c r="A139" s="23" t="s">
        <v>352</v>
      </c>
      <c r="B139" s="23" t="s">
        <v>364</v>
      </c>
      <c r="C139" s="12" t="s">
        <v>365</v>
      </c>
      <c r="D139" s="55"/>
      <c r="E139" s="36" t="str">
        <f t="shared" si="2"/>
        <v>Еще фото</v>
      </c>
      <c r="F139" s="13"/>
      <c r="G139" s="23" t="s">
        <v>48</v>
      </c>
      <c r="H139" s="23" t="s">
        <v>27</v>
      </c>
      <c r="I139" s="23" t="s">
        <v>48</v>
      </c>
      <c r="J139" s="14" t="s">
        <v>28</v>
      </c>
      <c r="K139" s="15" t="s">
        <v>55</v>
      </c>
      <c r="L139" s="57"/>
      <c r="M139" s="14"/>
      <c r="N139" s="14" t="s">
        <v>31</v>
      </c>
      <c r="O139" s="14"/>
      <c r="P139" s="15" t="s">
        <v>367</v>
      </c>
      <c r="Q139" s="16">
        <v>11299</v>
      </c>
      <c r="R139" s="17">
        <v>50</v>
      </c>
      <c r="S139" s="18">
        <v>6496.9249999999993</v>
      </c>
      <c r="T139" s="19" t="s">
        <v>33</v>
      </c>
      <c r="U139" s="20" t="s">
        <v>371</v>
      </c>
      <c r="V139" s="24" t="s">
        <v>87</v>
      </c>
      <c r="W139" s="21">
        <v>2</v>
      </c>
      <c r="X139" s="22"/>
    </row>
    <row r="140" spans="1:24" s="1" customFormat="1" ht="11" customHeight="1" x14ac:dyDescent="0.3">
      <c r="A140" s="23" t="s">
        <v>352</v>
      </c>
      <c r="B140" s="23" t="s">
        <v>364</v>
      </c>
      <c r="C140" s="12" t="s">
        <v>365</v>
      </c>
      <c r="D140" s="55"/>
      <c r="E140" s="36" t="str">
        <f t="shared" si="2"/>
        <v>Еще фото</v>
      </c>
      <c r="F140" s="13"/>
      <c r="G140" s="23" t="s">
        <v>48</v>
      </c>
      <c r="H140" s="23" t="s">
        <v>27</v>
      </c>
      <c r="I140" s="23" t="s">
        <v>48</v>
      </c>
      <c r="J140" s="14" t="s">
        <v>28</v>
      </c>
      <c r="K140" s="15" t="s">
        <v>55</v>
      </c>
      <c r="L140" s="57"/>
      <c r="M140" s="14"/>
      <c r="N140" s="14" t="s">
        <v>31</v>
      </c>
      <c r="O140" s="14"/>
      <c r="P140" s="15" t="s">
        <v>367</v>
      </c>
      <c r="Q140" s="16">
        <v>11299</v>
      </c>
      <c r="R140" s="17">
        <v>50</v>
      </c>
      <c r="S140" s="18">
        <v>6496.9249999999993</v>
      </c>
      <c r="T140" s="19" t="s">
        <v>33</v>
      </c>
      <c r="U140" s="20" t="s">
        <v>372</v>
      </c>
      <c r="V140" s="21">
        <v>46</v>
      </c>
      <c r="W140" s="21">
        <v>2</v>
      </c>
      <c r="X140" s="22"/>
    </row>
    <row r="141" spans="1:24" s="1" customFormat="1" ht="11" customHeight="1" x14ac:dyDescent="0.3">
      <c r="A141" s="23" t="s">
        <v>352</v>
      </c>
      <c r="B141" s="23" t="s">
        <v>364</v>
      </c>
      <c r="C141" s="12" t="s">
        <v>365</v>
      </c>
      <c r="D141" s="55"/>
      <c r="E141" s="36" t="str">
        <f t="shared" si="2"/>
        <v>Еще фото</v>
      </c>
      <c r="F141" s="13"/>
      <c r="G141" s="23" t="s">
        <v>48</v>
      </c>
      <c r="H141" s="23" t="s">
        <v>27</v>
      </c>
      <c r="I141" s="23" t="s">
        <v>48</v>
      </c>
      <c r="J141" s="14" t="s">
        <v>28</v>
      </c>
      <c r="K141" s="15" t="s">
        <v>55</v>
      </c>
      <c r="L141" s="57"/>
      <c r="M141" s="14"/>
      <c r="N141" s="14" t="s">
        <v>31</v>
      </c>
      <c r="O141" s="14"/>
      <c r="P141" s="15" t="s">
        <v>367</v>
      </c>
      <c r="Q141" s="16">
        <v>11299</v>
      </c>
      <c r="R141" s="17">
        <v>50</v>
      </c>
      <c r="S141" s="18">
        <v>6496.9249999999993</v>
      </c>
      <c r="T141" s="19" t="s">
        <v>33</v>
      </c>
      <c r="U141" s="20" t="s">
        <v>373</v>
      </c>
      <c r="V141" s="21">
        <v>46</v>
      </c>
      <c r="W141" s="21">
        <v>3</v>
      </c>
      <c r="X141" s="22"/>
    </row>
    <row r="142" spans="1:24" s="1" customFormat="1" ht="11" customHeight="1" x14ac:dyDescent="0.3">
      <c r="A142" s="23" t="s">
        <v>352</v>
      </c>
      <c r="B142" s="23" t="s">
        <v>364</v>
      </c>
      <c r="C142" s="12" t="s">
        <v>365</v>
      </c>
      <c r="D142" s="56"/>
      <c r="E142" s="36" t="str">
        <f t="shared" si="2"/>
        <v>Еще фото</v>
      </c>
      <c r="F142" s="13"/>
      <c r="G142" s="23" t="s">
        <v>48</v>
      </c>
      <c r="H142" s="23" t="s">
        <v>27</v>
      </c>
      <c r="I142" s="23" t="s">
        <v>48</v>
      </c>
      <c r="J142" s="14" t="s">
        <v>28</v>
      </c>
      <c r="K142" s="15" t="s">
        <v>55</v>
      </c>
      <c r="L142" s="53"/>
      <c r="M142" s="14"/>
      <c r="N142" s="14" t="s">
        <v>31</v>
      </c>
      <c r="O142" s="14"/>
      <c r="P142" s="15" t="s">
        <v>367</v>
      </c>
      <c r="Q142" s="16">
        <v>11299</v>
      </c>
      <c r="R142" s="17">
        <v>50</v>
      </c>
      <c r="S142" s="18">
        <v>6496.9249999999993</v>
      </c>
      <c r="T142" s="19" t="s">
        <v>33</v>
      </c>
      <c r="U142" s="20" t="s">
        <v>374</v>
      </c>
      <c r="V142" s="24" t="s">
        <v>97</v>
      </c>
      <c r="W142" s="21">
        <v>4</v>
      </c>
      <c r="X142" s="22"/>
    </row>
    <row r="143" spans="1:24" s="1" customFormat="1" ht="26" customHeight="1" x14ac:dyDescent="0.3">
      <c r="A143" s="11" t="s">
        <v>352</v>
      </c>
      <c r="B143" s="11" t="s">
        <v>375</v>
      </c>
      <c r="C143" s="12" t="s">
        <v>376</v>
      </c>
      <c r="D143" s="54"/>
      <c r="E143" s="36" t="str">
        <f>HYPERLINK("https://www.google.ru/search?q=112376731&amp;newwindow=1&amp;tbm=isch","Еще фото")</f>
        <v>Еще фото</v>
      </c>
      <c r="F143" s="13"/>
      <c r="G143" s="11" t="s">
        <v>48</v>
      </c>
      <c r="H143" s="11" t="s">
        <v>27</v>
      </c>
      <c r="I143" s="14" t="s">
        <v>48</v>
      </c>
      <c r="J143" s="14" t="s">
        <v>28</v>
      </c>
      <c r="K143" s="15" t="s">
        <v>55</v>
      </c>
      <c r="L143" s="52" t="s">
        <v>377</v>
      </c>
      <c r="M143" s="14"/>
      <c r="N143" s="14" t="s">
        <v>31</v>
      </c>
      <c r="O143" s="14"/>
      <c r="P143" s="15" t="s">
        <v>378</v>
      </c>
      <c r="Q143" s="16">
        <v>11299</v>
      </c>
      <c r="R143" s="17">
        <v>50</v>
      </c>
      <c r="S143" s="18">
        <v>6496.9249999999993</v>
      </c>
      <c r="T143" s="19" t="s">
        <v>33</v>
      </c>
      <c r="U143" s="20" t="s">
        <v>357</v>
      </c>
      <c r="V143" s="21">
        <v>40</v>
      </c>
      <c r="W143" s="21">
        <v>1</v>
      </c>
      <c r="X143" s="22"/>
    </row>
    <row r="144" spans="1:24" s="1" customFormat="1" ht="26" customHeight="1" x14ac:dyDescent="0.3">
      <c r="A144" s="23" t="s">
        <v>352</v>
      </c>
      <c r="B144" s="23" t="s">
        <v>375</v>
      </c>
      <c r="C144" s="12" t="s">
        <v>376</v>
      </c>
      <c r="D144" s="55"/>
      <c r="E144" s="36" t="str">
        <f>HYPERLINK("https://www.google.ru/search?q=112376731&amp;newwindow=1&amp;tbm=isch","Еще фото")</f>
        <v>Еще фото</v>
      </c>
      <c r="F144" s="13"/>
      <c r="G144" s="23" t="s">
        <v>48</v>
      </c>
      <c r="H144" s="23" t="s">
        <v>27</v>
      </c>
      <c r="I144" s="23" t="s">
        <v>48</v>
      </c>
      <c r="J144" s="14" t="s">
        <v>28</v>
      </c>
      <c r="K144" s="15" t="s">
        <v>55</v>
      </c>
      <c r="L144" s="57"/>
      <c r="M144" s="14"/>
      <c r="N144" s="14" t="s">
        <v>31</v>
      </c>
      <c r="O144" s="14"/>
      <c r="P144" s="15" t="s">
        <v>378</v>
      </c>
      <c r="Q144" s="16">
        <v>11299</v>
      </c>
      <c r="R144" s="17">
        <v>50</v>
      </c>
      <c r="S144" s="18">
        <v>6496.9249999999993</v>
      </c>
      <c r="T144" s="19" t="s">
        <v>33</v>
      </c>
      <c r="U144" s="20" t="s">
        <v>379</v>
      </c>
      <c r="V144" s="21">
        <v>42</v>
      </c>
      <c r="W144" s="21">
        <v>1</v>
      </c>
      <c r="X144" s="22"/>
    </row>
    <row r="145" spans="1:24" s="1" customFormat="1" ht="26" customHeight="1" x14ac:dyDescent="0.3">
      <c r="A145" s="23" t="s">
        <v>352</v>
      </c>
      <c r="B145" s="23" t="s">
        <v>375</v>
      </c>
      <c r="C145" s="12" t="s">
        <v>376</v>
      </c>
      <c r="D145" s="55"/>
      <c r="E145" s="36" t="str">
        <f>HYPERLINK("https://www.google.ru/search?q=112376731&amp;newwindow=1&amp;tbm=isch","Еще фото")</f>
        <v>Еще фото</v>
      </c>
      <c r="F145" s="13"/>
      <c r="G145" s="23" t="s">
        <v>48</v>
      </c>
      <c r="H145" s="23" t="s">
        <v>27</v>
      </c>
      <c r="I145" s="23" t="s">
        <v>48</v>
      </c>
      <c r="J145" s="14" t="s">
        <v>28</v>
      </c>
      <c r="K145" s="15" t="s">
        <v>55</v>
      </c>
      <c r="L145" s="57"/>
      <c r="M145" s="14"/>
      <c r="N145" s="14" t="s">
        <v>31</v>
      </c>
      <c r="O145" s="14"/>
      <c r="P145" s="15" t="s">
        <v>378</v>
      </c>
      <c r="Q145" s="16">
        <v>11299</v>
      </c>
      <c r="R145" s="17">
        <v>50</v>
      </c>
      <c r="S145" s="18">
        <v>6496.9249999999993</v>
      </c>
      <c r="T145" s="19" t="s">
        <v>33</v>
      </c>
      <c r="U145" s="20" t="s">
        <v>380</v>
      </c>
      <c r="V145" s="24" t="s">
        <v>71</v>
      </c>
      <c r="W145" s="21">
        <v>1</v>
      </c>
      <c r="X145" s="22"/>
    </row>
    <row r="146" spans="1:24" s="1" customFormat="1" ht="26" customHeight="1" x14ac:dyDescent="0.3">
      <c r="A146" s="23" t="s">
        <v>352</v>
      </c>
      <c r="B146" s="23" t="s">
        <v>375</v>
      </c>
      <c r="C146" s="12" t="s">
        <v>376</v>
      </c>
      <c r="D146" s="56"/>
      <c r="E146" s="36" t="str">
        <f>HYPERLINK("https://www.google.ru/search?q=112376731&amp;newwindow=1&amp;tbm=isch","Еще фото")</f>
        <v>Еще фото</v>
      </c>
      <c r="F146" s="13"/>
      <c r="G146" s="23" t="s">
        <v>48</v>
      </c>
      <c r="H146" s="23" t="s">
        <v>27</v>
      </c>
      <c r="I146" s="23" t="s">
        <v>48</v>
      </c>
      <c r="J146" s="14" t="s">
        <v>28</v>
      </c>
      <c r="K146" s="15" t="s">
        <v>55</v>
      </c>
      <c r="L146" s="53"/>
      <c r="M146" s="14"/>
      <c r="N146" s="14" t="s">
        <v>31</v>
      </c>
      <c r="O146" s="14"/>
      <c r="P146" s="15" t="s">
        <v>378</v>
      </c>
      <c r="Q146" s="16">
        <v>11299</v>
      </c>
      <c r="R146" s="17">
        <v>50</v>
      </c>
      <c r="S146" s="18">
        <v>6496.9249999999993</v>
      </c>
      <c r="T146" s="19" t="s">
        <v>33</v>
      </c>
      <c r="U146" s="20" t="s">
        <v>369</v>
      </c>
      <c r="V146" s="21">
        <v>44</v>
      </c>
      <c r="W146" s="21">
        <v>1</v>
      </c>
      <c r="X146" s="22"/>
    </row>
    <row r="147" spans="1:24" s="1" customFormat="1" ht="35" customHeight="1" x14ac:dyDescent="0.3">
      <c r="A147" s="11" t="s">
        <v>352</v>
      </c>
      <c r="B147" s="11" t="s">
        <v>381</v>
      </c>
      <c r="C147" s="12" t="s">
        <v>382</v>
      </c>
      <c r="D147" s="54"/>
      <c r="E147" s="36" t="str">
        <f>HYPERLINK("https://www.google.ru/search?q=L626GWC36&amp;newwindow=1&amp;tbm=isch","Еще фото")</f>
        <v>Еще фото</v>
      </c>
      <c r="F147" s="13"/>
      <c r="G147" s="11" t="s">
        <v>48</v>
      </c>
      <c r="H147" s="11" t="s">
        <v>27</v>
      </c>
      <c r="I147" s="14" t="s">
        <v>48</v>
      </c>
      <c r="J147" s="14" t="s">
        <v>28</v>
      </c>
      <c r="K147" s="15" t="s">
        <v>55</v>
      </c>
      <c r="L147" s="52" t="s">
        <v>383</v>
      </c>
      <c r="M147" s="14"/>
      <c r="N147" s="14" t="s">
        <v>66</v>
      </c>
      <c r="O147" s="14"/>
      <c r="P147" s="15" t="s">
        <v>67</v>
      </c>
      <c r="Q147" s="16">
        <v>7699</v>
      </c>
      <c r="R147" s="17">
        <v>48.05</v>
      </c>
      <c r="S147" s="18">
        <v>4599.9884999999995</v>
      </c>
      <c r="T147" s="19" t="s">
        <v>33</v>
      </c>
      <c r="U147" s="20" t="s">
        <v>384</v>
      </c>
      <c r="V147" s="21">
        <v>44</v>
      </c>
      <c r="W147" s="21">
        <v>1</v>
      </c>
      <c r="X147" s="22"/>
    </row>
    <row r="148" spans="1:24" s="1" customFormat="1" ht="35" customHeight="1" x14ac:dyDescent="0.3">
      <c r="A148" s="23" t="s">
        <v>352</v>
      </c>
      <c r="B148" s="23" t="s">
        <v>381</v>
      </c>
      <c r="C148" s="12" t="s">
        <v>382</v>
      </c>
      <c r="D148" s="55"/>
      <c r="E148" s="36" t="str">
        <f>HYPERLINK("https://www.google.ru/search?q=L626GWC36&amp;newwindow=1&amp;tbm=isch","Еще фото")</f>
        <v>Еще фото</v>
      </c>
      <c r="F148" s="13"/>
      <c r="G148" s="23" t="s">
        <v>48</v>
      </c>
      <c r="H148" s="23" t="s">
        <v>27</v>
      </c>
      <c r="I148" s="23" t="s">
        <v>48</v>
      </c>
      <c r="J148" s="14" t="s">
        <v>28</v>
      </c>
      <c r="K148" s="15" t="s">
        <v>55</v>
      </c>
      <c r="L148" s="57"/>
      <c r="M148" s="14"/>
      <c r="N148" s="14" t="s">
        <v>66</v>
      </c>
      <c r="O148" s="14"/>
      <c r="P148" s="15" t="s">
        <v>67</v>
      </c>
      <c r="Q148" s="16">
        <v>7699</v>
      </c>
      <c r="R148" s="17">
        <v>48.05</v>
      </c>
      <c r="S148" s="18">
        <v>4599.9884999999995</v>
      </c>
      <c r="T148" s="19" t="s">
        <v>33</v>
      </c>
      <c r="U148" s="20" t="s">
        <v>369</v>
      </c>
      <c r="V148" s="21">
        <v>44</v>
      </c>
      <c r="W148" s="21">
        <v>1</v>
      </c>
      <c r="X148" s="22"/>
    </row>
    <row r="149" spans="1:24" s="1" customFormat="1" ht="37.049999999999997" customHeight="1" x14ac:dyDescent="0.3">
      <c r="A149" s="23" t="s">
        <v>352</v>
      </c>
      <c r="B149" s="23" t="s">
        <v>381</v>
      </c>
      <c r="C149" s="12" t="s">
        <v>382</v>
      </c>
      <c r="D149" s="56"/>
      <c r="E149" s="36" t="str">
        <f>HYPERLINK("https://www.google.ru/search?q=L626GWC36&amp;newwindow=1&amp;tbm=isch","Еще фото")</f>
        <v>Еще фото</v>
      </c>
      <c r="F149" s="13"/>
      <c r="G149" s="23" t="s">
        <v>48</v>
      </c>
      <c r="H149" s="23" t="s">
        <v>27</v>
      </c>
      <c r="I149" s="23" t="s">
        <v>48</v>
      </c>
      <c r="J149" s="14" t="s">
        <v>28</v>
      </c>
      <c r="K149" s="15" t="s">
        <v>55</v>
      </c>
      <c r="L149" s="53"/>
      <c r="M149" s="14"/>
      <c r="N149" s="14" t="s">
        <v>66</v>
      </c>
      <c r="O149" s="14"/>
      <c r="P149" s="15" t="s">
        <v>67</v>
      </c>
      <c r="Q149" s="16">
        <v>7699</v>
      </c>
      <c r="R149" s="17">
        <v>48.05</v>
      </c>
      <c r="S149" s="18">
        <v>4599.9884999999995</v>
      </c>
      <c r="T149" s="19" t="s">
        <v>33</v>
      </c>
      <c r="U149" s="20" t="s">
        <v>372</v>
      </c>
      <c r="V149" s="21">
        <v>46</v>
      </c>
      <c r="W149" s="21">
        <v>1</v>
      </c>
      <c r="X149" s="22"/>
    </row>
    <row r="150" spans="1:24" s="1" customFormat="1" ht="108" customHeight="1" x14ac:dyDescent="0.3">
      <c r="A150" s="11" t="s">
        <v>352</v>
      </c>
      <c r="B150" s="11" t="s">
        <v>385</v>
      </c>
      <c r="C150" s="12" t="s">
        <v>386</v>
      </c>
      <c r="D150" s="29"/>
      <c r="E150" s="36" t="str">
        <f>HYPERLINK("https://www.google.ru/search?q=112110175&amp;newwindow=1&amp;tbm=isch","Еще фото")</f>
        <v>Еще фото</v>
      </c>
      <c r="F150" s="13" t="s">
        <v>80</v>
      </c>
      <c r="G150" s="11" t="s">
        <v>48</v>
      </c>
      <c r="H150" s="11" t="s">
        <v>27</v>
      </c>
      <c r="I150" s="14" t="s">
        <v>48</v>
      </c>
      <c r="J150" s="14" t="s">
        <v>28</v>
      </c>
      <c r="K150" s="15" t="s">
        <v>29</v>
      </c>
      <c r="L150" s="14" t="s">
        <v>387</v>
      </c>
      <c r="M150" s="14"/>
      <c r="N150" s="14" t="s">
        <v>31</v>
      </c>
      <c r="O150" s="14"/>
      <c r="P150" s="15" t="s">
        <v>291</v>
      </c>
      <c r="Q150" s="16">
        <v>9999</v>
      </c>
      <c r="R150" s="17">
        <v>47.99</v>
      </c>
      <c r="S150" s="18">
        <v>5979.9884999999995</v>
      </c>
      <c r="T150" s="19" t="s">
        <v>33</v>
      </c>
      <c r="U150" s="20" t="s">
        <v>34</v>
      </c>
      <c r="V150" s="21">
        <v>46</v>
      </c>
      <c r="W150" s="21">
        <v>1</v>
      </c>
      <c r="X150" s="22"/>
    </row>
    <row r="151" spans="1:24" s="1" customFormat="1" ht="108" customHeight="1" x14ac:dyDescent="0.3">
      <c r="A151" s="11" t="s">
        <v>352</v>
      </c>
      <c r="B151" s="11" t="s">
        <v>388</v>
      </c>
      <c r="C151" s="12" t="s">
        <v>389</v>
      </c>
      <c r="D151" s="29"/>
      <c r="E151" s="36" t="str">
        <f>HYPERLINK("https://www.google.ru/search?q=112140398&amp;newwindow=1&amp;tbm=isch","Еще фото")</f>
        <v>Еще фото</v>
      </c>
      <c r="F151" s="13"/>
      <c r="G151" s="11" t="s">
        <v>48</v>
      </c>
      <c r="H151" s="11" t="s">
        <v>27</v>
      </c>
      <c r="I151" s="14" t="s">
        <v>48</v>
      </c>
      <c r="J151" s="14" t="s">
        <v>28</v>
      </c>
      <c r="K151" s="15" t="s">
        <v>55</v>
      </c>
      <c r="L151" s="14" t="s">
        <v>390</v>
      </c>
      <c r="M151" s="14" t="s">
        <v>57</v>
      </c>
      <c r="N151" s="14" t="s">
        <v>31</v>
      </c>
      <c r="O151" s="14" t="s">
        <v>58</v>
      </c>
      <c r="P151" s="15" t="s">
        <v>391</v>
      </c>
      <c r="Q151" s="16">
        <v>9999</v>
      </c>
      <c r="R151" s="17">
        <v>47.99</v>
      </c>
      <c r="S151" s="18">
        <v>5979.9884999999995</v>
      </c>
      <c r="T151" s="19" t="s">
        <v>33</v>
      </c>
      <c r="U151" s="20" t="s">
        <v>358</v>
      </c>
      <c r="V151" s="21">
        <v>42</v>
      </c>
      <c r="W151" s="21">
        <v>1</v>
      </c>
      <c r="X151" s="22"/>
    </row>
    <row r="152" spans="1:24" s="1" customFormat="1" ht="108" customHeight="1" x14ac:dyDescent="0.3">
      <c r="A152" s="11" t="s">
        <v>352</v>
      </c>
      <c r="B152" s="11" t="s">
        <v>392</v>
      </c>
      <c r="C152" s="12" t="s">
        <v>393</v>
      </c>
      <c r="D152" s="29"/>
      <c r="E152" s="36" t="str">
        <f>HYPERLINK("https://www.google.ru/search?q=112376482&amp;newwindow=1&amp;tbm=isch","Еще фото")</f>
        <v>Еще фото</v>
      </c>
      <c r="F152" s="13"/>
      <c r="G152" s="11" t="s">
        <v>48</v>
      </c>
      <c r="H152" s="11" t="s">
        <v>27</v>
      </c>
      <c r="I152" s="14" t="s">
        <v>48</v>
      </c>
      <c r="J152" s="14" t="s">
        <v>28</v>
      </c>
      <c r="K152" s="15" t="s">
        <v>55</v>
      </c>
      <c r="L152" s="14" t="s">
        <v>377</v>
      </c>
      <c r="M152" s="14"/>
      <c r="N152" s="14" t="s">
        <v>31</v>
      </c>
      <c r="O152" s="14"/>
      <c r="P152" s="15" t="s">
        <v>394</v>
      </c>
      <c r="Q152" s="16">
        <v>9999</v>
      </c>
      <c r="R152" s="17">
        <v>47.99</v>
      </c>
      <c r="S152" s="18">
        <v>5979.9884999999995</v>
      </c>
      <c r="T152" s="19" t="s">
        <v>33</v>
      </c>
      <c r="U152" s="20" t="s">
        <v>363</v>
      </c>
      <c r="V152" s="21">
        <v>40</v>
      </c>
      <c r="W152" s="21">
        <v>1</v>
      </c>
      <c r="X152" s="22"/>
    </row>
    <row r="153" spans="1:24" s="1" customFormat="1" ht="108" customHeight="1" x14ac:dyDescent="0.3">
      <c r="A153" s="11" t="s">
        <v>352</v>
      </c>
      <c r="B153" s="11" t="s">
        <v>395</v>
      </c>
      <c r="C153" s="12" t="s">
        <v>396</v>
      </c>
      <c r="D153" s="29"/>
      <c r="E153" s="36" t="str">
        <f>HYPERLINK("https://www.google.ru/search?q=112376704&amp;newwindow=1&amp;tbm=isch","Еще фото")</f>
        <v>Еще фото</v>
      </c>
      <c r="F153" s="13"/>
      <c r="G153" s="11" t="s">
        <v>48</v>
      </c>
      <c r="H153" s="11" t="s">
        <v>27</v>
      </c>
      <c r="I153" s="14" t="s">
        <v>48</v>
      </c>
      <c r="J153" s="14" t="s">
        <v>28</v>
      </c>
      <c r="K153" s="15" t="s">
        <v>55</v>
      </c>
      <c r="L153" s="14" t="s">
        <v>397</v>
      </c>
      <c r="M153" s="14"/>
      <c r="N153" s="14" t="s">
        <v>31</v>
      </c>
      <c r="O153" s="14"/>
      <c r="P153" s="15" t="s">
        <v>32</v>
      </c>
      <c r="Q153" s="16">
        <v>9999</v>
      </c>
      <c r="R153" s="17">
        <v>47.99</v>
      </c>
      <c r="S153" s="18">
        <v>5979.9884999999995</v>
      </c>
      <c r="T153" s="19" t="s">
        <v>33</v>
      </c>
      <c r="U153" s="20" t="s">
        <v>358</v>
      </c>
      <c r="V153" s="21">
        <v>42</v>
      </c>
      <c r="W153" s="21">
        <v>1</v>
      </c>
      <c r="X153" s="22"/>
    </row>
    <row r="154" spans="1:24" s="1" customFormat="1" ht="108" customHeight="1" x14ac:dyDescent="0.3">
      <c r="A154" s="11" t="s">
        <v>352</v>
      </c>
      <c r="B154" s="11" t="s">
        <v>398</v>
      </c>
      <c r="C154" s="12" t="s">
        <v>399</v>
      </c>
      <c r="D154" s="29"/>
      <c r="E154" s="36" t="str">
        <f>HYPERLINK("https://www.google.ru/search?q=112376707&amp;newwindow=1&amp;tbm=isch","Еще фото")</f>
        <v>Еще фото</v>
      </c>
      <c r="F154" s="13"/>
      <c r="G154" s="11" t="s">
        <v>48</v>
      </c>
      <c r="H154" s="11" t="s">
        <v>27</v>
      </c>
      <c r="I154" s="14" t="s">
        <v>48</v>
      </c>
      <c r="J154" s="14" t="s">
        <v>28</v>
      </c>
      <c r="K154" s="15" t="s">
        <v>55</v>
      </c>
      <c r="L154" s="14" t="s">
        <v>397</v>
      </c>
      <c r="M154" s="14"/>
      <c r="N154" s="14" t="s">
        <v>31</v>
      </c>
      <c r="O154" s="14"/>
      <c r="P154" s="15" t="s">
        <v>32</v>
      </c>
      <c r="Q154" s="16">
        <v>9999</v>
      </c>
      <c r="R154" s="17">
        <v>47.99</v>
      </c>
      <c r="S154" s="18">
        <v>5979.9884999999995</v>
      </c>
      <c r="T154" s="19" t="s">
        <v>33</v>
      </c>
      <c r="U154" s="20" t="s">
        <v>357</v>
      </c>
      <c r="V154" s="21">
        <v>40</v>
      </c>
      <c r="W154" s="21">
        <v>1</v>
      </c>
      <c r="X154" s="22"/>
    </row>
    <row r="155" spans="1:24" s="1" customFormat="1" ht="108" customHeight="1" x14ac:dyDescent="0.3">
      <c r="A155" s="11" t="s">
        <v>352</v>
      </c>
      <c r="B155" s="11" t="s">
        <v>400</v>
      </c>
      <c r="C155" s="12" t="s">
        <v>401</v>
      </c>
      <c r="D155" s="29"/>
      <c r="E155" s="36" t="str">
        <f>HYPERLINK("https://www.google.ru/search?q=112376708&amp;newwindow=1&amp;tbm=isch","Еще фото")</f>
        <v>Еще фото</v>
      </c>
      <c r="F155" s="13"/>
      <c r="G155" s="11" t="s">
        <v>48</v>
      </c>
      <c r="H155" s="11" t="s">
        <v>27</v>
      </c>
      <c r="I155" s="14" t="s">
        <v>48</v>
      </c>
      <c r="J155" s="14" t="s">
        <v>28</v>
      </c>
      <c r="K155" s="15" t="s">
        <v>55</v>
      </c>
      <c r="L155" s="14" t="s">
        <v>377</v>
      </c>
      <c r="M155" s="14"/>
      <c r="N155" s="14" t="s">
        <v>31</v>
      </c>
      <c r="O155" s="14"/>
      <c r="P155" s="15" t="s">
        <v>394</v>
      </c>
      <c r="Q155" s="16">
        <v>9999</v>
      </c>
      <c r="R155" s="17">
        <v>47.99</v>
      </c>
      <c r="S155" s="18">
        <v>5979.9884999999995</v>
      </c>
      <c r="T155" s="19" t="s">
        <v>33</v>
      </c>
      <c r="U155" s="20" t="s">
        <v>368</v>
      </c>
      <c r="V155" s="24" t="s">
        <v>71</v>
      </c>
      <c r="W155" s="21">
        <v>1</v>
      </c>
      <c r="X155" s="22"/>
    </row>
    <row r="156" spans="1:24" s="1" customFormat="1" ht="108" customHeight="1" x14ac:dyDescent="0.3">
      <c r="A156" s="11" t="s">
        <v>352</v>
      </c>
      <c r="B156" s="11" t="s">
        <v>402</v>
      </c>
      <c r="C156" s="12" t="s">
        <v>403</v>
      </c>
      <c r="D156" s="29"/>
      <c r="E156" s="36" t="str">
        <f>HYPERLINK("https://www.google.ru/search?q=112360225&amp;newwindow=1&amp;tbm=isch","Еще фото")</f>
        <v>Еще фото</v>
      </c>
      <c r="F156" s="13"/>
      <c r="G156" s="11" t="s">
        <v>48</v>
      </c>
      <c r="H156" s="11" t="s">
        <v>27</v>
      </c>
      <c r="I156" s="14" t="s">
        <v>48</v>
      </c>
      <c r="J156" s="14" t="s">
        <v>28</v>
      </c>
      <c r="K156" s="15" t="s">
        <v>29</v>
      </c>
      <c r="L156" s="14" t="s">
        <v>404</v>
      </c>
      <c r="M156" s="14"/>
      <c r="N156" s="14" t="s">
        <v>91</v>
      </c>
      <c r="O156" s="14"/>
      <c r="P156" s="15" t="s">
        <v>67</v>
      </c>
      <c r="Q156" s="16">
        <v>9199</v>
      </c>
      <c r="R156" s="17">
        <v>47.82</v>
      </c>
      <c r="S156" s="18">
        <v>5519.9884999999995</v>
      </c>
      <c r="T156" s="19" t="s">
        <v>33</v>
      </c>
      <c r="U156" s="20" t="s">
        <v>41</v>
      </c>
      <c r="V156" s="21">
        <v>48</v>
      </c>
      <c r="W156" s="21">
        <v>1</v>
      </c>
      <c r="X156" s="22"/>
    </row>
    <row r="157" spans="1:24" s="1" customFormat="1" ht="108" customHeight="1" x14ac:dyDescent="0.3">
      <c r="A157" s="11" t="s">
        <v>352</v>
      </c>
      <c r="B157" s="11" t="s">
        <v>405</v>
      </c>
      <c r="C157" s="12" t="s">
        <v>406</v>
      </c>
      <c r="D157" s="29"/>
      <c r="E157" s="36" t="str">
        <f>HYPERLINK("https://www.google.ru/search?q=L736BKDG&amp;newwindow=1&amp;tbm=isch","Еще фото")</f>
        <v>Еще фото</v>
      </c>
      <c r="F157" s="13"/>
      <c r="G157" s="11" t="s">
        <v>48</v>
      </c>
      <c r="H157" s="11" t="s">
        <v>27</v>
      </c>
      <c r="I157" s="14" t="s">
        <v>48</v>
      </c>
      <c r="J157" s="14" t="s">
        <v>28</v>
      </c>
      <c r="K157" s="15" t="s">
        <v>29</v>
      </c>
      <c r="L157" s="14" t="s">
        <v>407</v>
      </c>
      <c r="M157" s="14"/>
      <c r="N157" s="14" t="s">
        <v>31</v>
      </c>
      <c r="O157" s="14"/>
      <c r="P157" s="15" t="s">
        <v>32</v>
      </c>
      <c r="Q157" s="16">
        <v>6899</v>
      </c>
      <c r="R157" s="17">
        <v>47.82</v>
      </c>
      <c r="S157" s="18">
        <v>4139.9884999999995</v>
      </c>
      <c r="T157" s="19" t="s">
        <v>33</v>
      </c>
      <c r="U157" s="20" t="s">
        <v>69</v>
      </c>
      <c r="V157" s="21">
        <v>42</v>
      </c>
      <c r="W157" s="21">
        <v>1</v>
      </c>
      <c r="X157" s="22"/>
    </row>
    <row r="158" spans="1:24" s="1" customFormat="1" ht="108" customHeight="1" x14ac:dyDescent="0.3">
      <c r="A158" s="11" t="s">
        <v>352</v>
      </c>
      <c r="B158" s="11" t="s">
        <v>408</v>
      </c>
      <c r="C158" s="12" t="s">
        <v>409</v>
      </c>
      <c r="D158" s="29"/>
      <c r="E158" s="36" t="str">
        <f>HYPERLINK("https://www.google.ru/search?q=112376341&amp;newwindow=1&amp;tbm=isch","Еще фото")</f>
        <v>Еще фото</v>
      </c>
      <c r="F158" s="13"/>
      <c r="G158" s="11" t="s">
        <v>48</v>
      </c>
      <c r="H158" s="11" t="s">
        <v>27</v>
      </c>
      <c r="I158" s="14" t="s">
        <v>48</v>
      </c>
      <c r="J158" s="14" t="s">
        <v>28</v>
      </c>
      <c r="K158" s="15" t="s">
        <v>29</v>
      </c>
      <c r="L158" s="14" t="s">
        <v>410</v>
      </c>
      <c r="M158" s="14"/>
      <c r="N158" s="14" t="s">
        <v>31</v>
      </c>
      <c r="O158" s="14"/>
      <c r="P158" s="15" t="s">
        <v>101</v>
      </c>
      <c r="Q158" s="16">
        <v>11299</v>
      </c>
      <c r="R158" s="17">
        <v>47.78</v>
      </c>
      <c r="S158" s="18">
        <v>6784.9884999999995</v>
      </c>
      <c r="T158" s="19" t="s">
        <v>33</v>
      </c>
      <c r="U158" s="20" t="s">
        <v>38</v>
      </c>
      <c r="V158" s="24" t="s">
        <v>97</v>
      </c>
      <c r="W158" s="21">
        <v>1</v>
      </c>
      <c r="X158" s="22"/>
    </row>
    <row r="159" spans="1:24" s="1" customFormat="1" ht="108" customHeight="1" x14ac:dyDescent="0.3">
      <c r="A159" s="11" t="s">
        <v>352</v>
      </c>
      <c r="B159" s="11" t="s">
        <v>411</v>
      </c>
      <c r="C159" s="12" t="s">
        <v>412</v>
      </c>
      <c r="D159" s="29"/>
      <c r="E159" s="36" t="str">
        <f>HYPERLINK("https://www.google.ru/search?q=112376609&amp;newwindow=1&amp;tbm=isch","Еще фото")</f>
        <v>Еще фото</v>
      </c>
      <c r="F159" s="13"/>
      <c r="G159" s="11" t="s">
        <v>48</v>
      </c>
      <c r="H159" s="11" t="s">
        <v>27</v>
      </c>
      <c r="I159" s="14" t="s">
        <v>48</v>
      </c>
      <c r="J159" s="14" t="s">
        <v>28</v>
      </c>
      <c r="K159" s="15" t="s">
        <v>55</v>
      </c>
      <c r="L159" s="14" t="s">
        <v>413</v>
      </c>
      <c r="M159" s="14"/>
      <c r="N159" s="14" t="s">
        <v>414</v>
      </c>
      <c r="O159" s="14"/>
      <c r="P159" s="15" t="s">
        <v>415</v>
      </c>
      <c r="Q159" s="16">
        <v>11299</v>
      </c>
      <c r="R159" s="17">
        <v>47.78</v>
      </c>
      <c r="S159" s="18">
        <v>6784.9884999999995</v>
      </c>
      <c r="T159" s="19" t="s">
        <v>33</v>
      </c>
      <c r="U159" s="20" t="s">
        <v>357</v>
      </c>
      <c r="V159" s="21">
        <v>40</v>
      </c>
      <c r="W159" s="21">
        <v>1</v>
      </c>
      <c r="X159" s="22"/>
    </row>
    <row r="160" spans="1:24" s="1" customFormat="1" ht="52.05" customHeight="1" x14ac:dyDescent="0.3">
      <c r="A160" s="11" t="s">
        <v>352</v>
      </c>
      <c r="B160" s="11" t="s">
        <v>416</v>
      </c>
      <c r="C160" s="12" t="s">
        <v>417</v>
      </c>
      <c r="D160" s="50"/>
      <c r="E160" s="36" t="str">
        <f>HYPERLINK("https://www.google.ru/search?q=112376638&amp;newwindow=1&amp;tbm=isch","Еще фото")</f>
        <v>Еще фото</v>
      </c>
      <c r="F160" s="13"/>
      <c r="G160" s="11" t="s">
        <v>48</v>
      </c>
      <c r="H160" s="11" t="s">
        <v>27</v>
      </c>
      <c r="I160" s="14" t="s">
        <v>48</v>
      </c>
      <c r="J160" s="14" t="s">
        <v>28</v>
      </c>
      <c r="K160" s="15" t="s">
        <v>55</v>
      </c>
      <c r="L160" s="52" t="s">
        <v>418</v>
      </c>
      <c r="M160" s="14"/>
      <c r="N160" s="14" t="s">
        <v>31</v>
      </c>
      <c r="O160" s="14"/>
      <c r="P160" s="15" t="s">
        <v>419</v>
      </c>
      <c r="Q160" s="16">
        <v>11299</v>
      </c>
      <c r="R160" s="17">
        <v>47.78</v>
      </c>
      <c r="S160" s="18">
        <v>6784.9884999999995</v>
      </c>
      <c r="T160" s="19" t="s">
        <v>33</v>
      </c>
      <c r="U160" s="20" t="s">
        <v>358</v>
      </c>
      <c r="V160" s="21">
        <v>42</v>
      </c>
      <c r="W160" s="21">
        <v>1</v>
      </c>
      <c r="X160" s="22"/>
    </row>
    <row r="161" spans="1:24" s="1" customFormat="1" ht="61.05" customHeight="1" x14ac:dyDescent="0.3">
      <c r="A161" s="23" t="s">
        <v>352</v>
      </c>
      <c r="B161" s="23" t="s">
        <v>416</v>
      </c>
      <c r="C161" s="12" t="s">
        <v>417</v>
      </c>
      <c r="D161" s="51"/>
      <c r="E161" s="36" t="str">
        <f>HYPERLINK("https://www.google.ru/search?q=112376638&amp;newwindow=1&amp;tbm=isch","Еще фото")</f>
        <v>Еще фото</v>
      </c>
      <c r="F161" s="13"/>
      <c r="G161" s="23" t="s">
        <v>48</v>
      </c>
      <c r="H161" s="23" t="s">
        <v>27</v>
      </c>
      <c r="I161" s="23" t="s">
        <v>48</v>
      </c>
      <c r="J161" s="14" t="s">
        <v>28</v>
      </c>
      <c r="K161" s="15" t="s">
        <v>55</v>
      </c>
      <c r="L161" s="53"/>
      <c r="M161" s="14"/>
      <c r="N161" s="14" t="s">
        <v>31</v>
      </c>
      <c r="O161" s="14"/>
      <c r="P161" s="15" t="s">
        <v>419</v>
      </c>
      <c r="Q161" s="16">
        <v>11299</v>
      </c>
      <c r="R161" s="17">
        <v>47.78</v>
      </c>
      <c r="S161" s="18">
        <v>6784.9884999999995</v>
      </c>
      <c r="T161" s="19" t="s">
        <v>33</v>
      </c>
      <c r="U161" s="20" t="s">
        <v>359</v>
      </c>
      <c r="V161" s="24" t="s">
        <v>71</v>
      </c>
      <c r="W161" s="21">
        <v>1</v>
      </c>
      <c r="X161" s="22"/>
    </row>
    <row r="162" spans="1:24" s="1" customFormat="1" ht="52.05" customHeight="1" x14ac:dyDescent="0.3">
      <c r="A162" s="11" t="s">
        <v>352</v>
      </c>
      <c r="B162" s="11" t="s">
        <v>420</v>
      </c>
      <c r="C162" s="12" t="s">
        <v>421</v>
      </c>
      <c r="D162" s="50"/>
      <c r="E162" s="36" t="str">
        <f>HYPERLINK("https://www.google.ru/search?q=112376701&amp;newwindow=1&amp;tbm=isch","Еще фото")</f>
        <v>Еще фото</v>
      </c>
      <c r="F162" s="13"/>
      <c r="G162" s="11" t="s">
        <v>48</v>
      </c>
      <c r="H162" s="11" t="s">
        <v>27</v>
      </c>
      <c r="I162" s="14" t="s">
        <v>48</v>
      </c>
      <c r="J162" s="14" t="s">
        <v>28</v>
      </c>
      <c r="K162" s="15" t="s">
        <v>55</v>
      </c>
      <c r="L162" s="52" t="s">
        <v>422</v>
      </c>
      <c r="M162" s="14"/>
      <c r="N162" s="14" t="s">
        <v>31</v>
      </c>
      <c r="O162" s="14"/>
      <c r="P162" s="15" t="s">
        <v>67</v>
      </c>
      <c r="Q162" s="16">
        <v>11299</v>
      </c>
      <c r="R162" s="17">
        <v>47.78</v>
      </c>
      <c r="S162" s="18">
        <v>6784.9884999999995</v>
      </c>
      <c r="T162" s="19" t="s">
        <v>33</v>
      </c>
      <c r="U162" s="20" t="s">
        <v>357</v>
      </c>
      <c r="V162" s="21">
        <v>40</v>
      </c>
      <c r="W162" s="21">
        <v>1</v>
      </c>
      <c r="X162" s="22"/>
    </row>
    <row r="163" spans="1:24" s="1" customFormat="1" ht="61.05" customHeight="1" x14ac:dyDescent="0.3">
      <c r="A163" s="23" t="s">
        <v>352</v>
      </c>
      <c r="B163" s="23" t="s">
        <v>420</v>
      </c>
      <c r="C163" s="12" t="s">
        <v>421</v>
      </c>
      <c r="D163" s="51"/>
      <c r="E163" s="36" t="str">
        <f>HYPERLINK("https://www.google.ru/search?q=112376701&amp;newwindow=1&amp;tbm=isch","Еще фото")</f>
        <v>Еще фото</v>
      </c>
      <c r="F163" s="13"/>
      <c r="G163" s="23" t="s">
        <v>48</v>
      </c>
      <c r="H163" s="23" t="s">
        <v>27</v>
      </c>
      <c r="I163" s="23" t="s">
        <v>48</v>
      </c>
      <c r="J163" s="14" t="s">
        <v>28</v>
      </c>
      <c r="K163" s="15" t="s">
        <v>55</v>
      </c>
      <c r="L163" s="53"/>
      <c r="M163" s="14"/>
      <c r="N163" s="14" t="s">
        <v>31</v>
      </c>
      <c r="O163" s="14"/>
      <c r="P163" s="15" t="s">
        <v>67</v>
      </c>
      <c r="Q163" s="16">
        <v>11299</v>
      </c>
      <c r="R163" s="17">
        <v>47.78</v>
      </c>
      <c r="S163" s="18">
        <v>6784.9884999999995</v>
      </c>
      <c r="T163" s="19" t="s">
        <v>33</v>
      </c>
      <c r="U163" s="20" t="s">
        <v>379</v>
      </c>
      <c r="V163" s="21">
        <v>42</v>
      </c>
      <c r="W163" s="21">
        <v>1</v>
      </c>
      <c r="X163" s="22"/>
    </row>
    <row r="164" spans="1:24" s="1" customFormat="1" ht="108" customHeight="1" x14ac:dyDescent="0.3">
      <c r="A164" s="11" t="s">
        <v>352</v>
      </c>
      <c r="B164" s="11" t="s">
        <v>423</v>
      </c>
      <c r="C164" s="12" t="s">
        <v>424</v>
      </c>
      <c r="D164" s="29"/>
      <c r="E164" s="36" t="str">
        <f>HYPERLINK("https://www.google.ru/search?q=112376709&amp;newwindow=1&amp;tbm=isch","Еще фото")</f>
        <v>Еще фото</v>
      </c>
      <c r="F164" s="13"/>
      <c r="G164" s="11" t="s">
        <v>48</v>
      </c>
      <c r="H164" s="11" t="s">
        <v>27</v>
      </c>
      <c r="I164" s="14" t="s">
        <v>48</v>
      </c>
      <c r="J164" s="14" t="s">
        <v>28</v>
      </c>
      <c r="K164" s="15" t="s">
        <v>55</v>
      </c>
      <c r="L164" s="14" t="s">
        <v>418</v>
      </c>
      <c r="M164" s="14"/>
      <c r="N164" s="14" t="s">
        <v>31</v>
      </c>
      <c r="O164" s="14"/>
      <c r="P164" s="15" t="s">
        <v>419</v>
      </c>
      <c r="Q164" s="16">
        <v>11299</v>
      </c>
      <c r="R164" s="17">
        <v>47.78</v>
      </c>
      <c r="S164" s="18">
        <v>6784.9884999999995</v>
      </c>
      <c r="T164" s="19" t="s">
        <v>33</v>
      </c>
      <c r="U164" s="20" t="s">
        <v>357</v>
      </c>
      <c r="V164" s="21">
        <v>40</v>
      </c>
      <c r="W164" s="21">
        <v>1</v>
      </c>
      <c r="X164" s="22"/>
    </row>
    <row r="165" spans="1:24" s="1" customFormat="1" ht="108" customHeight="1" x14ac:dyDescent="0.3">
      <c r="A165" s="11" t="s">
        <v>352</v>
      </c>
      <c r="B165" s="11" t="s">
        <v>425</v>
      </c>
      <c r="C165" s="12" t="s">
        <v>426</v>
      </c>
      <c r="D165" s="29"/>
      <c r="E165" s="36" t="str">
        <f>HYPERLINK("https://www.google.ru/search?q=112376716&amp;newwindow=1&amp;tbm=isch","Еще фото")</f>
        <v>Еще фото</v>
      </c>
      <c r="F165" s="13"/>
      <c r="G165" s="11" t="s">
        <v>48</v>
      </c>
      <c r="H165" s="11" t="s">
        <v>27</v>
      </c>
      <c r="I165" s="14" t="s">
        <v>48</v>
      </c>
      <c r="J165" s="14" t="s">
        <v>28</v>
      </c>
      <c r="K165" s="15" t="s">
        <v>55</v>
      </c>
      <c r="L165" s="14" t="s">
        <v>427</v>
      </c>
      <c r="M165" s="14"/>
      <c r="N165" s="14" t="s">
        <v>31</v>
      </c>
      <c r="O165" s="14"/>
      <c r="P165" s="15" t="s">
        <v>428</v>
      </c>
      <c r="Q165" s="16">
        <v>11299</v>
      </c>
      <c r="R165" s="17">
        <v>47.78</v>
      </c>
      <c r="S165" s="18">
        <v>6784.9884999999995</v>
      </c>
      <c r="T165" s="19" t="s">
        <v>33</v>
      </c>
      <c r="U165" s="20" t="s">
        <v>429</v>
      </c>
      <c r="V165" s="21">
        <v>42</v>
      </c>
      <c r="W165" s="21">
        <v>1</v>
      </c>
      <c r="X165" s="22"/>
    </row>
    <row r="166" spans="1:24" s="1" customFormat="1" ht="108" customHeight="1" x14ac:dyDescent="0.3">
      <c r="A166" s="11" t="s">
        <v>352</v>
      </c>
      <c r="B166" s="11" t="s">
        <v>430</v>
      </c>
      <c r="C166" s="12" t="s">
        <v>431</v>
      </c>
      <c r="D166" s="29"/>
      <c r="E166" s="36" t="str">
        <f>HYPERLINK("https://www.google.ru/search?q=112376791&amp;newwindow=1&amp;tbm=isch","Еще фото")</f>
        <v>Еще фото</v>
      </c>
      <c r="F166" s="13"/>
      <c r="G166" s="11" t="s">
        <v>48</v>
      </c>
      <c r="H166" s="11" t="s">
        <v>27</v>
      </c>
      <c r="I166" s="14" t="s">
        <v>48</v>
      </c>
      <c r="J166" s="14" t="s">
        <v>28</v>
      </c>
      <c r="K166" s="15" t="s">
        <v>55</v>
      </c>
      <c r="L166" s="14" t="s">
        <v>432</v>
      </c>
      <c r="M166" s="14"/>
      <c r="N166" s="14" t="s">
        <v>31</v>
      </c>
      <c r="O166" s="14"/>
      <c r="P166" s="15" t="s">
        <v>433</v>
      </c>
      <c r="Q166" s="16">
        <v>11299</v>
      </c>
      <c r="R166" s="17">
        <v>47.78</v>
      </c>
      <c r="S166" s="18">
        <v>6784.9884999999995</v>
      </c>
      <c r="T166" s="19" t="s">
        <v>33</v>
      </c>
      <c r="U166" s="20" t="s">
        <v>434</v>
      </c>
      <c r="V166" s="21">
        <v>46</v>
      </c>
      <c r="W166" s="21">
        <v>1</v>
      </c>
      <c r="X166" s="22"/>
    </row>
    <row r="167" spans="1:24" s="1" customFormat="1" ht="108" customHeight="1" x14ac:dyDescent="0.3">
      <c r="A167" s="11" t="s">
        <v>352</v>
      </c>
      <c r="B167" s="11" t="s">
        <v>435</v>
      </c>
      <c r="C167" s="12" t="s">
        <v>436</v>
      </c>
      <c r="D167" s="29"/>
      <c r="E167" s="36" t="str">
        <f>HYPERLINK("https://www.google.ru/search?q=112378730&amp;newwindow=1&amp;tbm=isch","Еще фото")</f>
        <v>Еще фото</v>
      </c>
      <c r="F167" s="13" t="s">
        <v>80</v>
      </c>
      <c r="G167" s="11" t="s">
        <v>48</v>
      </c>
      <c r="H167" s="11" t="s">
        <v>27</v>
      </c>
      <c r="I167" s="14" t="s">
        <v>48</v>
      </c>
      <c r="J167" s="14" t="s">
        <v>28</v>
      </c>
      <c r="K167" s="15" t="s">
        <v>29</v>
      </c>
      <c r="L167" s="14" t="s">
        <v>437</v>
      </c>
      <c r="M167" s="14"/>
      <c r="N167" s="14" t="s">
        <v>31</v>
      </c>
      <c r="O167" s="14"/>
      <c r="P167" s="15" t="s">
        <v>438</v>
      </c>
      <c r="Q167" s="16">
        <v>11299</v>
      </c>
      <c r="R167" s="17">
        <v>47.78</v>
      </c>
      <c r="S167" s="18">
        <v>6784.9884999999995</v>
      </c>
      <c r="T167" s="19" t="s">
        <v>33</v>
      </c>
      <c r="U167" s="20" t="s">
        <v>439</v>
      </c>
      <c r="V167" s="21">
        <v>50</v>
      </c>
      <c r="W167" s="21">
        <v>1</v>
      </c>
      <c r="X167" s="22"/>
    </row>
    <row r="168" spans="1:24" s="1" customFormat="1" ht="108" customHeight="1" x14ac:dyDescent="0.3">
      <c r="A168" s="11" t="s">
        <v>352</v>
      </c>
      <c r="B168" s="11" t="s">
        <v>440</v>
      </c>
      <c r="C168" s="12" t="s">
        <v>441</v>
      </c>
      <c r="D168" s="29"/>
      <c r="E168" s="36" t="str">
        <f>HYPERLINK("https://www.google.ru/search?q=112372644&amp;newwindow=1&amp;tbm=isch","Еще фото")</f>
        <v>Еще фото</v>
      </c>
      <c r="F168" s="13" t="s">
        <v>80</v>
      </c>
      <c r="G168" s="11" t="s">
        <v>48</v>
      </c>
      <c r="H168" s="11" t="s">
        <v>27</v>
      </c>
      <c r="I168" s="14" t="s">
        <v>48</v>
      </c>
      <c r="J168" s="14" t="s">
        <v>28</v>
      </c>
      <c r="K168" s="15" t="s">
        <v>29</v>
      </c>
      <c r="L168" s="14" t="s">
        <v>442</v>
      </c>
      <c r="M168" s="14"/>
      <c r="N168" s="14" t="s">
        <v>31</v>
      </c>
      <c r="O168" s="14"/>
      <c r="P168" s="15" t="s">
        <v>443</v>
      </c>
      <c r="Q168" s="16">
        <v>8999</v>
      </c>
      <c r="R168" s="17">
        <v>47.77</v>
      </c>
      <c r="S168" s="18">
        <v>5404.9884999999995</v>
      </c>
      <c r="T168" s="19" t="s">
        <v>33</v>
      </c>
      <c r="U168" s="20" t="s">
        <v>439</v>
      </c>
      <c r="V168" s="21">
        <v>50</v>
      </c>
      <c r="W168" s="21">
        <v>1</v>
      </c>
      <c r="X168" s="22"/>
    </row>
    <row r="169" spans="1:24" s="1" customFormat="1" ht="108" customHeight="1" x14ac:dyDescent="0.3">
      <c r="A169" s="11" t="s">
        <v>352</v>
      </c>
      <c r="B169" s="11" t="s">
        <v>444</v>
      </c>
      <c r="C169" s="12" t="s">
        <v>445</v>
      </c>
      <c r="D169" s="29"/>
      <c r="E169" s="36" t="str">
        <f>HYPERLINK("https://www.google.ru/search?q=112376711&amp;newwindow=1&amp;tbm=isch","Еще фото")</f>
        <v>Еще фото</v>
      </c>
      <c r="F169" s="13"/>
      <c r="G169" s="11" t="s">
        <v>48</v>
      </c>
      <c r="H169" s="11" t="s">
        <v>27</v>
      </c>
      <c r="I169" s="14" t="s">
        <v>48</v>
      </c>
      <c r="J169" s="14" t="s">
        <v>28</v>
      </c>
      <c r="K169" s="15" t="s">
        <v>55</v>
      </c>
      <c r="L169" s="14" t="s">
        <v>418</v>
      </c>
      <c r="M169" s="14"/>
      <c r="N169" s="14" t="s">
        <v>31</v>
      </c>
      <c r="O169" s="14"/>
      <c r="P169" s="15" t="s">
        <v>419</v>
      </c>
      <c r="Q169" s="16">
        <v>8999</v>
      </c>
      <c r="R169" s="17">
        <v>47.77</v>
      </c>
      <c r="S169" s="18">
        <v>5404.9884999999995</v>
      </c>
      <c r="T169" s="19" t="s">
        <v>33</v>
      </c>
      <c r="U169" s="20" t="s">
        <v>429</v>
      </c>
      <c r="V169" s="21">
        <v>42</v>
      </c>
      <c r="W169" s="21">
        <v>1</v>
      </c>
      <c r="X169" s="22"/>
    </row>
    <row r="170" spans="1:24" s="1" customFormat="1" ht="108" customHeight="1" x14ac:dyDescent="0.3">
      <c r="A170" s="11" t="s">
        <v>352</v>
      </c>
      <c r="B170" s="11" t="s">
        <v>446</v>
      </c>
      <c r="C170" s="12" t="s">
        <v>447</v>
      </c>
      <c r="D170" s="29"/>
      <c r="E170" s="36" t="str">
        <f>HYPERLINK("https://www.google.ru/search?q=L34ATJFK&amp;newwindow=1&amp;tbm=isch","Еще фото")</f>
        <v>Еще фото</v>
      </c>
      <c r="F170" s="13"/>
      <c r="G170" s="11" t="s">
        <v>48</v>
      </c>
      <c r="H170" s="11" t="s">
        <v>27</v>
      </c>
      <c r="I170" s="14" t="s">
        <v>48</v>
      </c>
      <c r="J170" s="14" t="s">
        <v>28</v>
      </c>
      <c r="K170" s="15" t="s">
        <v>55</v>
      </c>
      <c r="L170" s="14" t="s">
        <v>448</v>
      </c>
      <c r="M170" s="14" t="s">
        <v>57</v>
      </c>
      <c r="N170" s="14" t="s">
        <v>31</v>
      </c>
      <c r="O170" s="14" t="s">
        <v>58</v>
      </c>
      <c r="P170" s="15" t="s">
        <v>449</v>
      </c>
      <c r="Q170" s="16">
        <v>8999</v>
      </c>
      <c r="R170" s="17">
        <v>47.77</v>
      </c>
      <c r="S170" s="18">
        <v>5404.9884999999995</v>
      </c>
      <c r="T170" s="19" t="s">
        <v>33</v>
      </c>
      <c r="U170" s="20" t="s">
        <v>373</v>
      </c>
      <c r="V170" s="21">
        <v>46</v>
      </c>
      <c r="W170" s="21">
        <v>2</v>
      </c>
      <c r="X170" s="22"/>
    </row>
    <row r="171" spans="1:24" s="1" customFormat="1" ht="108" customHeight="1" x14ac:dyDescent="0.3">
      <c r="A171" s="11" t="s">
        <v>352</v>
      </c>
      <c r="B171" s="11" t="s">
        <v>450</v>
      </c>
      <c r="C171" s="12" t="s">
        <v>451</v>
      </c>
      <c r="D171" s="29"/>
      <c r="E171" s="36" t="str">
        <f>HYPERLINK("https://www.google.ru/search?q=112107768&amp;newwindow=1&amp;tbm=isch","Еще фото")</f>
        <v>Еще фото</v>
      </c>
      <c r="F171" s="13"/>
      <c r="G171" s="11" t="s">
        <v>48</v>
      </c>
      <c r="H171" s="11" t="s">
        <v>27</v>
      </c>
      <c r="I171" s="14" t="s">
        <v>48</v>
      </c>
      <c r="J171" s="14" t="s">
        <v>28</v>
      </c>
      <c r="K171" s="15" t="s">
        <v>55</v>
      </c>
      <c r="L171" s="14" t="s">
        <v>452</v>
      </c>
      <c r="M171" s="14"/>
      <c r="N171" s="14" t="s">
        <v>31</v>
      </c>
      <c r="O171" s="14"/>
      <c r="P171" s="15" t="s">
        <v>453</v>
      </c>
      <c r="Q171" s="16">
        <v>13199</v>
      </c>
      <c r="R171" s="17">
        <v>47.72</v>
      </c>
      <c r="S171" s="18">
        <v>7934.9884999999995</v>
      </c>
      <c r="T171" s="19" t="s">
        <v>33</v>
      </c>
      <c r="U171" s="20" t="s">
        <v>358</v>
      </c>
      <c r="V171" s="21">
        <v>42</v>
      </c>
      <c r="W171" s="21">
        <v>1</v>
      </c>
      <c r="X171" s="22"/>
    </row>
    <row r="172" spans="1:24" s="1" customFormat="1" ht="108" customHeight="1" x14ac:dyDescent="0.3">
      <c r="A172" s="11" t="s">
        <v>352</v>
      </c>
      <c r="B172" s="11" t="s">
        <v>353</v>
      </c>
      <c r="C172" s="12" t="s">
        <v>454</v>
      </c>
      <c r="D172" s="29"/>
      <c r="E172" s="36" t="str">
        <f>HYPERLINK("https://www.google.ru/search?q=L626OPVM&amp;newwindow=1&amp;tbm=isch","Еще фото")</f>
        <v>Еще фото</v>
      </c>
      <c r="F172" s="13"/>
      <c r="G172" s="11" t="s">
        <v>48</v>
      </c>
      <c r="H172" s="11" t="s">
        <v>27</v>
      </c>
      <c r="I172" s="14" t="s">
        <v>48</v>
      </c>
      <c r="J172" s="14" t="s">
        <v>28</v>
      </c>
      <c r="K172" s="15" t="s">
        <v>55</v>
      </c>
      <c r="L172" s="14" t="s">
        <v>455</v>
      </c>
      <c r="M172" s="14" t="s">
        <v>57</v>
      </c>
      <c r="N172" s="14" t="s">
        <v>66</v>
      </c>
      <c r="O172" s="14" t="s">
        <v>58</v>
      </c>
      <c r="P172" s="15" t="s">
        <v>456</v>
      </c>
      <c r="Q172" s="16">
        <v>8799</v>
      </c>
      <c r="R172" s="17">
        <v>47.72</v>
      </c>
      <c r="S172" s="18">
        <v>5289.9884999999995</v>
      </c>
      <c r="T172" s="19" t="s">
        <v>33</v>
      </c>
      <c r="U172" s="20" t="s">
        <v>369</v>
      </c>
      <c r="V172" s="21">
        <v>44</v>
      </c>
      <c r="W172" s="21">
        <v>1</v>
      </c>
      <c r="X172" s="22"/>
    </row>
    <row r="173" spans="1:24" s="1" customFormat="1" ht="108" customHeight="1" x14ac:dyDescent="0.3">
      <c r="A173" s="11" t="s">
        <v>352</v>
      </c>
      <c r="B173" s="11" t="s">
        <v>457</v>
      </c>
      <c r="C173" s="12" t="s">
        <v>458</v>
      </c>
      <c r="D173" s="29"/>
      <c r="E173" s="36" t="str">
        <f>HYPERLINK("https://www.google.ru/search?q=L34BTEFG&amp;newwindow=1&amp;tbm=isch","Еще фото")</f>
        <v>Еще фото</v>
      </c>
      <c r="F173" s="13"/>
      <c r="G173" s="11" t="s">
        <v>48</v>
      </c>
      <c r="H173" s="11" t="s">
        <v>27</v>
      </c>
      <c r="I173" s="14" t="s">
        <v>48</v>
      </c>
      <c r="J173" s="14" t="s">
        <v>28</v>
      </c>
      <c r="K173" s="15" t="s">
        <v>55</v>
      </c>
      <c r="L173" s="14" t="s">
        <v>459</v>
      </c>
      <c r="M173" s="14"/>
      <c r="N173" s="14" t="s">
        <v>31</v>
      </c>
      <c r="O173" s="14"/>
      <c r="P173" s="15" t="s">
        <v>460</v>
      </c>
      <c r="Q173" s="16">
        <v>4399</v>
      </c>
      <c r="R173" s="17">
        <v>47.72</v>
      </c>
      <c r="S173" s="18">
        <v>2644.9884999999995</v>
      </c>
      <c r="T173" s="19" t="s">
        <v>33</v>
      </c>
      <c r="U173" s="20" t="s">
        <v>461</v>
      </c>
      <c r="V173" s="24" t="s">
        <v>44</v>
      </c>
      <c r="W173" s="21">
        <v>1</v>
      </c>
      <c r="X173" s="22"/>
    </row>
    <row r="174" spans="1:24" s="1" customFormat="1" ht="108" customHeight="1" x14ac:dyDescent="0.3">
      <c r="A174" s="11" t="s">
        <v>352</v>
      </c>
      <c r="B174" s="11" t="s">
        <v>462</v>
      </c>
      <c r="C174" s="12" t="s">
        <v>463</v>
      </c>
      <c r="D174" s="29"/>
      <c r="E174" s="36" t="str">
        <f>HYPERLINK("https://www.google.ru/search?q=L31QOJTH&amp;newwindow=1&amp;tbm=isch","Еще фото")</f>
        <v>Еще фото</v>
      </c>
      <c r="F174" s="13"/>
      <c r="G174" s="11" t="s">
        <v>48</v>
      </c>
      <c r="H174" s="11" t="s">
        <v>27</v>
      </c>
      <c r="I174" s="14" t="s">
        <v>48</v>
      </c>
      <c r="J174" s="14" t="s">
        <v>28</v>
      </c>
      <c r="K174" s="15" t="s">
        <v>55</v>
      </c>
      <c r="L174" s="14" t="s">
        <v>464</v>
      </c>
      <c r="M174" s="14"/>
      <c r="N174" s="14" t="s">
        <v>76</v>
      </c>
      <c r="O174" s="14"/>
      <c r="P174" s="15" t="s">
        <v>465</v>
      </c>
      <c r="Q174" s="16">
        <v>8599</v>
      </c>
      <c r="R174" s="17">
        <v>47.67</v>
      </c>
      <c r="S174" s="18">
        <v>5174.9884999999995</v>
      </c>
      <c r="T174" s="19" t="s">
        <v>33</v>
      </c>
      <c r="U174" s="20" t="s">
        <v>358</v>
      </c>
      <c r="V174" s="21">
        <v>42</v>
      </c>
      <c r="W174" s="21">
        <v>2</v>
      </c>
      <c r="X174" s="22"/>
    </row>
    <row r="175" spans="1:24" s="1" customFormat="1" ht="35" customHeight="1" x14ac:dyDescent="0.3">
      <c r="A175" s="11" t="s">
        <v>352</v>
      </c>
      <c r="B175" s="11" t="s">
        <v>466</v>
      </c>
      <c r="C175" s="12" t="s">
        <v>467</v>
      </c>
      <c r="D175" s="54"/>
      <c r="E175" s="36" t="str">
        <f>HYPERLINK("https://www.google.ru/search?q=112351156&amp;newwindow=1&amp;tbm=isch","Еще фото")</f>
        <v>Еще фото</v>
      </c>
      <c r="F175" s="13"/>
      <c r="G175" s="11" t="s">
        <v>48</v>
      </c>
      <c r="H175" s="11" t="s">
        <v>27</v>
      </c>
      <c r="I175" s="14" t="s">
        <v>48</v>
      </c>
      <c r="J175" s="14" t="s">
        <v>28</v>
      </c>
      <c r="K175" s="15" t="s">
        <v>55</v>
      </c>
      <c r="L175" s="52" t="s">
        <v>468</v>
      </c>
      <c r="M175" s="14"/>
      <c r="N175" s="14" t="s">
        <v>31</v>
      </c>
      <c r="O175" s="14"/>
      <c r="P175" s="15" t="s">
        <v>469</v>
      </c>
      <c r="Q175" s="16">
        <v>10699</v>
      </c>
      <c r="R175" s="17">
        <v>47.66</v>
      </c>
      <c r="S175" s="18">
        <v>6439.9884999999995</v>
      </c>
      <c r="T175" s="19" t="s">
        <v>33</v>
      </c>
      <c r="U175" s="20" t="s">
        <v>384</v>
      </c>
      <c r="V175" s="21">
        <v>44</v>
      </c>
      <c r="W175" s="21">
        <v>2</v>
      </c>
      <c r="X175" s="22"/>
    </row>
    <row r="176" spans="1:24" s="1" customFormat="1" ht="35" customHeight="1" x14ac:dyDescent="0.3">
      <c r="A176" s="23" t="s">
        <v>352</v>
      </c>
      <c r="B176" s="23" t="s">
        <v>466</v>
      </c>
      <c r="C176" s="12" t="s">
        <v>467</v>
      </c>
      <c r="D176" s="55"/>
      <c r="E176" s="36" t="str">
        <f>HYPERLINK("https://www.google.ru/search?q=112351156&amp;newwindow=1&amp;tbm=isch","Еще фото")</f>
        <v>Еще фото</v>
      </c>
      <c r="F176" s="13"/>
      <c r="G176" s="23" t="s">
        <v>48</v>
      </c>
      <c r="H176" s="23" t="s">
        <v>27</v>
      </c>
      <c r="I176" s="23" t="s">
        <v>48</v>
      </c>
      <c r="J176" s="14" t="s">
        <v>28</v>
      </c>
      <c r="K176" s="15" t="s">
        <v>55</v>
      </c>
      <c r="L176" s="57"/>
      <c r="M176" s="14"/>
      <c r="N176" s="14" t="s">
        <v>31</v>
      </c>
      <c r="O176" s="14"/>
      <c r="P176" s="15" t="s">
        <v>469</v>
      </c>
      <c r="Q176" s="16">
        <v>10699</v>
      </c>
      <c r="R176" s="17">
        <v>47.66</v>
      </c>
      <c r="S176" s="18">
        <v>6439.9884999999995</v>
      </c>
      <c r="T176" s="19" t="s">
        <v>33</v>
      </c>
      <c r="U176" s="20" t="s">
        <v>470</v>
      </c>
      <c r="V176" s="24" t="s">
        <v>37</v>
      </c>
      <c r="W176" s="21">
        <v>1</v>
      </c>
      <c r="X176" s="22"/>
    </row>
    <row r="177" spans="1:24" s="1" customFormat="1" ht="37.049999999999997" customHeight="1" x14ac:dyDescent="0.3">
      <c r="A177" s="23" t="s">
        <v>352</v>
      </c>
      <c r="B177" s="23" t="s">
        <v>466</v>
      </c>
      <c r="C177" s="12" t="s">
        <v>467</v>
      </c>
      <c r="D177" s="56"/>
      <c r="E177" s="36" t="str">
        <f>HYPERLINK("https://www.google.ru/search?q=112351156&amp;newwindow=1&amp;tbm=isch","Еще фото")</f>
        <v>Еще фото</v>
      </c>
      <c r="F177" s="13"/>
      <c r="G177" s="23" t="s">
        <v>48</v>
      </c>
      <c r="H177" s="23" t="s">
        <v>27</v>
      </c>
      <c r="I177" s="23" t="s">
        <v>48</v>
      </c>
      <c r="J177" s="14" t="s">
        <v>28</v>
      </c>
      <c r="K177" s="15" t="s">
        <v>55</v>
      </c>
      <c r="L177" s="53"/>
      <c r="M177" s="14"/>
      <c r="N177" s="14" t="s">
        <v>31</v>
      </c>
      <c r="O177" s="14"/>
      <c r="P177" s="15" t="s">
        <v>469</v>
      </c>
      <c r="Q177" s="16">
        <v>10699</v>
      </c>
      <c r="R177" s="17">
        <v>47.66</v>
      </c>
      <c r="S177" s="18">
        <v>6439.9884999999995</v>
      </c>
      <c r="T177" s="19" t="s">
        <v>33</v>
      </c>
      <c r="U177" s="20" t="s">
        <v>471</v>
      </c>
      <c r="V177" s="24" t="s">
        <v>472</v>
      </c>
      <c r="W177" s="21">
        <v>1</v>
      </c>
      <c r="X177" s="22"/>
    </row>
    <row r="178" spans="1:24" s="1" customFormat="1" ht="108" customHeight="1" x14ac:dyDescent="0.3">
      <c r="A178" s="11" t="s">
        <v>352</v>
      </c>
      <c r="B178" s="11" t="s">
        <v>473</v>
      </c>
      <c r="C178" s="12" t="s">
        <v>474</v>
      </c>
      <c r="D178" s="29"/>
      <c r="E178" s="36" t="str">
        <f>HYPERLINK("https://www.google.ru/search?q=L733NKUN&amp;newwindow=1&amp;tbm=isch","Еще фото")</f>
        <v>Еще фото</v>
      </c>
      <c r="F178" s="13"/>
      <c r="G178" s="11" t="s">
        <v>48</v>
      </c>
      <c r="H178" s="11" t="s">
        <v>27</v>
      </c>
      <c r="I178" s="14" t="s">
        <v>48</v>
      </c>
      <c r="J178" s="14" t="s">
        <v>28</v>
      </c>
      <c r="K178" s="15" t="s">
        <v>29</v>
      </c>
      <c r="L178" s="14" t="s">
        <v>475</v>
      </c>
      <c r="M178" s="14" t="s">
        <v>57</v>
      </c>
      <c r="N178" s="14" t="s">
        <v>414</v>
      </c>
      <c r="O178" s="14" t="s">
        <v>58</v>
      </c>
      <c r="P178" s="15" t="s">
        <v>476</v>
      </c>
      <c r="Q178" s="16">
        <v>12990</v>
      </c>
      <c r="R178" s="17">
        <v>47.65</v>
      </c>
      <c r="S178" s="18">
        <v>7819.9884999999995</v>
      </c>
      <c r="T178" s="19" t="s">
        <v>33</v>
      </c>
      <c r="U178" s="20" t="s">
        <v>52</v>
      </c>
      <c r="V178" s="21">
        <v>44</v>
      </c>
      <c r="W178" s="21">
        <v>1</v>
      </c>
      <c r="X178" s="22"/>
    </row>
    <row r="179" spans="1:24" s="1" customFormat="1" ht="108" customHeight="1" x14ac:dyDescent="0.3">
      <c r="A179" s="11" t="s">
        <v>352</v>
      </c>
      <c r="B179" s="11" t="s">
        <v>353</v>
      </c>
      <c r="C179" s="12" t="s">
        <v>477</v>
      </c>
      <c r="D179" s="29"/>
      <c r="E179" s="36" t="str">
        <f>HYPERLINK("https://www.google.ru/search?q=112114135&amp;newwindow=1&amp;tbm=isch","Еще фото")</f>
        <v>Еще фото</v>
      </c>
      <c r="F179" s="13"/>
      <c r="G179" s="11" t="s">
        <v>48</v>
      </c>
      <c r="H179" s="11" t="s">
        <v>27</v>
      </c>
      <c r="I179" s="14" t="s">
        <v>48</v>
      </c>
      <c r="J179" s="14" t="s">
        <v>28</v>
      </c>
      <c r="K179" s="15" t="s">
        <v>55</v>
      </c>
      <c r="L179" s="14" t="s">
        <v>478</v>
      </c>
      <c r="M179" s="14"/>
      <c r="N179" s="14" t="s">
        <v>91</v>
      </c>
      <c r="O179" s="14"/>
      <c r="P179" s="15" t="s">
        <v>479</v>
      </c>
      <c r="Q179" s="16">
        <v>6299</v>
      </c>
      <c r="R179" s="17">
        <v>47.61</v>
      </c>
      <c r="S179" s="18">
        <v>3794.9884999999995</v>
      </c>
      <c r="T179" s="19" t="s">
        <v>33</v>
      </c>
      <c r="U179" s="20" t="s">
        <v>480</v>
      </c>
      <c r="V179" s="24" t="s">
        <v>61</v>
      </c>
      <c r="W179" s="21">
        <v>1</v>
      </c>
      <c r="X179" s="22"/>
    </row>
    <row r="180" spans="1:24" s="1" customFormat="1" ht="35" customHeight="1" x14ac:dyDescent="0.3">
      <c r="A180" s="11" t="s">
        <v>352</v>
      </c>
      <c r="B180" s="11" t="s">
        <v>481</v>
      </c>
      <c r="C180" s="12" t="s">
        <v>482</v>
      </c>
      <c r="D180" s="54"/>
      <c r="E180" s="36" t="str">
        <f>HYPERLINK("https://www.google.ru/search?q=112338343&amp;newwindow=1&amp;tbm=isch","Еще фото")</f>
        <v>Еще фото</v>
      </c>
      <c r="F180" s="13" t="s">
        <v>80</v>
      </c>
      <c r="G180" s="11" t="s">
        <v>48</v>
      </c>
      <c r="H180" s="11" t="s">
        <v>27</v>
      </c>
      <c r="I180" s="14" t="s">
        <v>48</v>
      </c>
      <c r="J180" s="14" t="s">
        <v>28</v>
      </c>
      <c r="K180" s="15" t="s">
        <v>29</v>
      </c>
      <c r="L180" s="52" t="s">
        <v>483</v>
      </c>
      <c r="M180" s="14"/>
      <c r="N180" s="14" t="s">
        <v>31</v>
      </c>
      <c r="O180" s="14"/>
      <c r="P180" s="15" t="s">
        <v>67</v>
      </c>
      <c r="Q180" s="16">
        <v>14499</v>
      </c>
      <c r="R180" s="17">
        <v>47.58</v>
      </c>
      <c r="S180" s="18">
        <v>8739.9884999999995</v>
      </c>
      <c r="T180" s="19" t="s">
        <v>33</v>
      </c>
      <c r="U180" s="20" t="s">
        <v>484</v>
      </c>
      <c r="V180" s="24" t="s">
        <v>87</v>
      </c>
      <c r="W180" s="21">
        <v>1</v>
      </c>
      <c r="X180" s="22"/>
    </row>
    <row r="181" spans="1:24" s="1" customFormat="1" ht="35" customHeight="1" x14ac:dyDescent="0.3">
      <c r="A181" s="23" t="s">
        <v>352</v>
      </c>
      <c r="B181" s="23" t="s">
        <v>481</v>
      </c>
      <c r="C181" s="12" t="s">
        <v>482</v>
      </c>
      <c r="D181" s="55"/>
      <c r="E181" s="36" t="str">
        <f>HYPERLINK("https://www.google.ru/search?q=112338343&amp;newwindow=1&amp;tbm=isch","Еще фото")</f>
        <v>Еще фото</v>
      </c>
      <c r="F181" s="13" t="s">
        <v>80</v>
      </c>
      <c r="G181" s="23" t="s">
        <v>48</v>
      </c>
      <c r="H181" s="23" t="s">
        <v>27</v>
      </c>
      <c r="I181" s="23" t="s">
        <v>48</v>
      </c>
      <c r="J181" s="14" t="s">
        <v>28</v>
      </c>
      <c r="K181" s="15" t="s">
        <v>29</v>
      </c>
      <c r="L181" s="57"/>
      <c r="M181" s="14"/>
      <c r="N181" s="14" t="s">
        <v>31</v>
      </c>
      <c r="O181" s="14"/>
      <c r="P181" s="15" t="s">
        <v>67</v>
      </c>
      <c r="Q181" s="16">
        <v>14499</v>
      </c>
      <c r="R181" s="17">
        <v>47.58</v>
      </c>
      <c r="S181" s="18">
        <v>8739.9884999999995</v>
      </c>
      <c r="T181" s="19" t="s">
        <v>33</v>
      </c>
      <c r="U181" s="20" t="s">
        <v>34</v>
      </c>
      <c r="V181" s="21">
        <v>46</v>
      </c>
      <c r="W181" s="21">
        <v>1</v>
      </c>
      <c r="X181" s="22"/>
    </row>
    <row r="182" spans="1:24" s="1" customFormat="1" ht="37.049999999999997" customHeight="1" x14ac:dyDescent="0.3">
      <c r="A182" s="23" t="s">
        <v>352</v>
      </c>
      <c r="B182" s="23" t="s">
        <v>481</v>
      </c>
      <c r="C182" s="12" t="s">
        <v>482</v>
      </c>
      <c r="D182" s="56"/>
      <c r="E182" s="36" t="str">
        <f>HYPERLINK("https://www.google.ru/search?q=112338343&amp;newwindow=1&amp;tbm=isch","Еще фото")</f>
        <v>Еще фото</v>
      </c>
      <c r="F182" s="13" t="s">
        <v>80</v>
      </c>
      <c r="G182" s="23" t="s">
        <v>48</v>
      </c>
      <c r="H182" s="23" t="s">
        <v>27</v>
      </c>
      <c r="I182" s="23" t="s">
        <v>48</v>
      </c>
      <c r="J182" s="14" t="s">
        <v>28</v>
      </c>
      <c r="K182" s="15" t="s">
        <v>29</v>
      </c>
      <c r="L182" s="53"/>
      <c r="M182" s="14"/>
      <c r="N182" s="14" t="s">
        <v>31</v>
      </c>
      <c r="O182" s="14"/>
      <c r="P182" s="15" t="s">
        <v>67</v>
      </c>
      <c r="Q182" s="16">
        <v>14499</v>
      </c>
      <c r="R182" s="17">
        <v>47.58</v>
      </c>
      <c r="S182" s="18">
        <v>8739.9884999999995</v>
      </c>
      <c r="T182" s="19" t="s">
        <v>33</v>
      </c>
      <c r="U182" s="20" t="s">
        <v>35</v>
      </c>
      <c r="V182" s="21">
        <v>46</v>
      </c>
      <c r="W182" s="21">
        <v>1</v>
      </c>
      <c r="X182" s="22"/>
    </row>
    <row r="183" spans="1:24" s="1" customFormat="1" ht="108" customHeight="1" x14ac:dyDescent="0.3">
      <c r="A183" s="11" t="s">
        <v>352</v>
      </c>
      <c r="B183" s="11" t="s">
        <v>485</v>
      </c>
      <c r="C183" s="12" t="s">
        <v>486</v>
      </c>
      <c r="D183" s="29"/>
      <c r="E183" s="36" t="str">
        <f>HYPERLINK("https://www.google.ru/search?q=112376316&amp;newwindow=1&amp;tbm=isch","Еще фото")</f>
        <v>Еще фото</v>
      </c>
      <c r="F183" s="13"/>
      <c r="G183" s="11" t="s">
        <v>48</v>
      </c>
      <c r="H183" s="11" t="s">
        <v>27</v>
      </c>
      <c r="I183" s="14" t="s">
        <v>48</v>
      </c>
      <c r="J183" s="14" t="s">
        <v>28</v>
      </c>
      <c r="K183" s="15" t="s">
        <v>29</v>
      </c>
      <c r="L183" s="14" t="s">
        <v>487</v>
      </c>
      <c r="M183" s="14"/>
      <c r="N183" s="14" t="s">
        <v>238</v>
      </c>
      <c r="O183" s="14"/>
      <c r="P183" s="15" t="s">
        <v>32</v>
      </c>
      <c r="Q183" s="16">
        <v>12399</v>
      </c>
      <c r="R183" s="17">
        <v>47.58</v>
      </c>
      <c r="S183" s="18">
        <v>7474.9884999999995</v>
      </c>
      <c r="T183" s="19" t="s">
        <v>33</v>
      </c>
      <c r="U183" s="20" t="s">
        <v>38</v>
      </c>
      <c r="V183" s="24" t="s">
        <v>97</v>
      </c>
      <c r="W183" s="21">
        <v>1</v>
      </c>
      <c r="X183" s="22"/>
    </row>
    <row r="184" spans="1:24" s="1" customFormat="1" ht="108" customHeight="1" x14ac:dyDescent="0.3">
      <c r="A184" s="11" t="s">
        <v>352</v>
      </c>
      <c r="B184" s="11" t="s">
        <v>488</v>
      </c>
      <c r="C184" s="12" t="s">
        <v>489</v>
      </c>
      <c r="D184" s="29"/>
      <c r="E184" s="36" t="str">
        <f>HYPERLINK("https://www.google.ru/search?q=112376687&amp;newwindow=1&amp;tbm=isch","Еще фото")</f>
        <v>Еще фото</v>
      </c>
      <c r="F184" s="13"/>
      <c r="G184" s="11" t="s">
        <v>48</v>
      </c>
      <c r="H184" s="11" t="s">
        <v>27</v>
      </c>
      <c r="I184" s="14" t="s">
        <v>48</v>
      </c>
      <c r="J184" s="14" t="s">
        <v>28</v>
      </c>
      <c r="K184" s="15" t="s">
        <v>55</v>
      </c>
      <c r="L184" s="14" t="s">
        <v>487</v>
      </c>
      <c r="M184" s="14"/>
      <c r="N184" s="14" t="s">
        <v>31</v>
      </c>
      <c r="O184" s="14"/>
      <c r="P184" s="15" t="s">
        <v>101</v>
      </c>
      <c r="Q184" s="16">
        <v>12399</v>
      </c>
      <c r="R184" s="17">
        <v>47.58</v>
      </c>
      <c r="S184" s="18">
        <v>7474.9884999999995</v>
      </c>
      <c r="T184" s="19" t="s">
        <v>33</v>
      </c>
      <c r="U184" s="20" t="s">
        <v>357</v>
      </c>
      <c r="V184" s="21">
        <v>40</v>
      </c>
      <c r="W184" s="21">
        <v>1</v>
      </c>
      <c r="X184" s="22"/>
    </row>
    <row r="185" spans="1:24" s="1" customFormat="1" ht="35" customHeight="1" x14ac:dyDescent="0.3">
      <c r="A185" s="11" t="s">
        <v>352</v>
      </c>
      <c r="B185" s="11" t="s">
        <v>490</v>
      </c>
      <c r="C185" s="12" t="s">
        <v>491</v>
      </c>
      <c r="D185" s="54"/>
      <c r="E185" s="36" t="str">
        <f>HYPERLINK("https://www.google.ru/search?q=112376723&amp;newwindow=1&amp;tbm=isch","Еще фото")</f>
        <v>Еще фото</v>
      </c>
      <c r="F185" s="13"/>
      <c r="G185" s="11" t="s">
        <v>48</v>
      </c>
      <c r="H185" s="11" t="s">
        <v>27</v>
      </c>
      <c r="I185" s="14" t="s">
        <v>48</v>
      </c>
      <c r="J185" s="14" t="s">
        <v>28</v>
      </c>
      <c r="K185" s="15" t="s">
        <v>55</v>
      </c>
      <c r="L185" s="52" t="s">
        <v>487</v>
      </c>
      <c r="M185" s="14"/>
      <c r="N185" s="14" t="s">
        <v>238</v>
      </c>
      <c r="O185" s="14"/>
      <c r="P185" s="15" t="s">
        <v>32</v>
      </c>
      <c r="Q185" s="16">
        <v>12399</v>
      </c>
      <c r="R185" s="17">
        <v>47.58</v>
      </c>
      <c r="S185" s="18">
        <v>7474.9884999999995</v>
      </c>
      <c r="T185" s="19" t="s">
        <v>33</v>
      </c>
      <c r="U185" s="20" t="s">
        <v>359</v>
      </c>
      <c r="V185" s="24" t="s">
        <v>71</v>
      </c>
      <c r="W185" s="21">
        <v>1</v>
      </c>
      <c r="X185" s="22"/>
    </row>
    <row r="186" spans="1:24" s="1" customFormat="1" ht="35" customHeight="1" x14ac:dyDescent="0.3">
      <c r="A186" s="23" t="s">
        <v>352</v>
      </c>
      <c r="B186" s="23" t="s">
        <v>490</v>
      </c>
      <c r="C186" s="12" t="s">
        <v>491</v>
      </c>
      <c r="D186" s="55"/>
      <c r="E186" s="36" t="str">
        <f>HYPERLINK("https://www.google.ru/search?q=112376723&amp;newwindow=1&amp;tbm=isch","Еще фото")</f>
        <v>Еще фото</v>
      </c>
      <c r="F186" s="13"/>
      <c r="G186" s="23" t="s">
        <v>48</v>
      </c>
      <c r="H186" s="23" t="s">
        <v>27</v>
      </c>
      <c r="I186" s="23" t="s">
        <v>48</v>
      </c>
      <c r="J186" s="14" t="s">
        <v>28</v>
      </c>
      <c r="K186" s="15" t="s">
        <v>55</v>
      </c>
      <c r="L186" s="57"/>
      <c r="M186" s="14"/>
      <c r="N186" s="14" t="s">
        <v>238</v>
      </c>
      <c r="O186" s="14"/>
      <c r="P186" s="15" t="s">
        <v>32</v>
      </c>
      <c r="Q186" s="16">
        <v>12399</v>
      </c>
      <c r="R186" s="17">
        <v>47.58</v>
      </c>
      <c r="S186" s="18">
        <v>7474.9884999999995</v>
      </c>
      <c r="T186" s="19" t="s">
        <v>33</v>
      </c>
      <c r="U186" s="20" t="s">
        <v>370</v>
      </c>
      <c r="V186" s="24" t="s">
        <v>87</v>
      </c>
      <c r="W186" s="21">
        <v>1</v>
      </c>
      <c r="X186" s="22"/>
    </row>
    <row r="187" spans="1:24" s="1" customFormat="1" ht="37.049999999999997" customHeight="1" x14ac:dyDescent="0.3">
      <c r="A187" s="23" t="s">
        <v>352</v>
      </c>
      <c r="B187" s="23" t="s">
        <v>490</v>
      </c>
      <c r="C187" s="12" t="s">
        <v>491</v>
      </c>
      <c r="D187" s="56"/>
      <c r="E187" s="36" t="str">
        <f>HYPERLINK("https://www.google.ru/search?q=112376723&amp;newwindow=1&amp;tbm=isch","Еще фото")</f>
        <v>Еще фото</v>
      </c>
      <c r="F187" s="13"/>
      <c r="G187" s="23" t="s">
        <v>48</v>
      </c>
      <c r="H187" s="23" t="s">
        <v>27</v>
      </c>
      <c r="I187" s="23" t="s">
        <v>48</v>
      </c>
      <c r="J187" s="14" t="s">
        <v>28</v>
      </c>
      <c r="K187" s="15" t="s">
        <v>55</v>
      </c>
      <c r="L187" s="53"/>
      <c r="M187" s="14"/>
      <c r="N187" s="14" t="s">
        <v>238</v>
      </c>
      <c r="O187" s="14"/>
      <c r="P187" s="15" t="s">
        <v>32</v>
      </c>
      <c r="Q187" s="16">
        <v>12399</v>
      </c>
      <c r="R187" s="17">
        <v>47.58</v>
      </c>
      <c r="S187" s="18">
        <v>7474.9884999999995</v>
      </c>
      <c r="T187" s="19" t="s">
        <v>33</v>
      </c>
      <c r="U187" s="20" t="s">
        <v>371</v>
      </c>
      <c r="V187" s="24" t="s">
        <v>87</v>
      </c>
      <c r="W187" s="21">
        <v>1</v>
      </c>
      <c r="X187" s="22"/>
    </row>
    <row r="188" spans="1:24" s="1" customFormat="1" ht="108" customHeight="1" x14ac:dyDescent="0.3">
      <c r="A188" s="11" t="s">
        <v>352</v>
      </c>
      <c r="B188" s="11" t="s">
        <v>492</v>
      </c>
      <c r="C188" s="12" t="s">
        <v>493</v>
      </c>
      <c r="D188" s="29"/>
      <c r="E188" s="36" t="str">
        <f>HYPERLINK("https://www.google.ru/search?q=112376785&amp;newwindow=1&amp;tbm=isch","Еще фото")</f>
        <v>Еще фото</v>
      </c>
      <c r="F188" s="13"/>
      <c r="G188" s="11" t="s">
        <v>48</v>
      </c>
      <c r="H188" s="11" t="s">
        <v>27</v>
      </c>
      <c r="I188" s="14" t="s">
        <v>48</v>
      </c>
      <c r="J188" s="14" t="s">
        <v>28</v>
      </c>
      <c r="K188" s="15" t="s">
        <v>55</v>
      </c>
      <c r="L188" s="14" t="s">
        <v>494</v>
      </c>
      <c r="M188" s="14"/>
      <c r="N188" s="14" t="s">
        <v>31</v>
      </c>
      <c r="O188" s="14"/>
      <c r="P188" s="15" t="s">
        <v>495</v>
      </c>
      <c r="Q188" s="16">
        <v>12399</v>
      </c>
      <c r="R188" s="17">
        <v>47.58</v>
      </c>
      <c r="S188" s="18">
        <v>7474.9884999999995</v>
      </c>
      <c r="T188" s="19" t="s">
        <v>33</v>
      </c>
      <c r="U188" s="20" t="s">
        <v>359</v>
      </c>
      <c r="V188" s="24" t="s">
        <v>71</v>
      </c>
      <c r="W188" s="21">
        <v>1</v>
      </c>
      <c r="X188" s="22"/>
    </row>
    <row r="189" spans="1:24" s="1" customFormat="1" ht="108" customHeight="1" x14ac:dyDescent="0.3">
      <c r="A189" s="11" t="s">
        <v>352</v>
      </c>
      <c r="B189" s="11" t="s">
        <v>496</v>
      </c>
      <c r="C189" s="12" t="s">
        <v>497</v>
      </c>
      <c r="D189" s="29"/>
      <c r="E189" s="36" t="str">
        <f>HYPERLINK("https://www.google.ru/search?q=112370655&amp;newwindow=1&amp;tbm=isch","Еще фото")</f>
        <v>Еще фото</v>
      </c>
      <c r="F189" s="13"/>
      <c r="G189" s="11" t="s">
        <v>48</v>
      </c>
      <c r="H189" s="11" t="s">
        <v>27</v>
      </c>
      <c r="I189" s="14" t="s">
        <v>48</v>
      </c>
      <c r="J189" s="14" t="s">
        <v>28</v>
      </c>
      <c r="K189" s="15" t="s">
        <v>29</v>
      </c>
      <c r="L189" s="14" t="s">
        <v>422</v>
      </c>
      <c r="M189" s="14"/>
      <c r="N189" s="14" t="s">
        <v>31</v>
      </c>
      <c r="O189" s="14"/>
      <c r="P189" s="15" t="s">
        <v>67</v>
      </c>
      <c r="Q189" s="16">
        <v>14099</v>
      </c>
      <c r="R189" s="17">
        <v>47.51</v>
      </c>
      <c r="S189" s="18">
        <v>8509.9884999999995</v>
      </c>
      <c r="T189" s="19" t="s">
        <v>33</v>
      </c>
      <c r="U189" s="20" t="s">
        <v>38</v>
      </c>
      <c r="V189" s="24" t="s">
        <v>97</v>
      </c>
      <c r="W189" s="21">
        <v>1</v>
      </c>
      <c r="X189" s="22"/>
    </row>
    <row r="190" spans="1:24" s="1" customFormat="1" ht="108" customHeight="1" x14ac:dyDescent="0.3">
      <c r="A190" s="11" t="s">
        <v>352</v>
      </c>
      <c r="B190" s="11" t="s">
        <v>498</v>
      </c>
      <c r="C190" s="12" t="s">
        <v>499</v>
      </c>
      <c r="D190" s="29"/>
      <c r="E190" s="36" t="str">
        <f>HYPERLINK("https://www.google.ru/search?q=112118352&amp;newwindow=1&amp;tbm=isch","Еще фото")</f>
        <v>Еще фото</v>
      </c>
      <c r="F190" s="13"/>
      <c r="G190" s="11" t="s">
        <v>48</v>
      </c>
      <c r="H190" s="11" t="s">
        <v>27</v>
      </c>
      <c r="I190" s="14" t="s">
        <v>48</v>
      </c>
      <c r="J190" s="14" t="s">
        <v>28</v>
      </c>
      <c r="K190" s="15" t="s">
        <v>29</v>
      </c>
      <c r="L190" s="14" t="s">
        <v>500</v>
      </c>
      <c r="M190" s="14" t="s">
        <v>57</v>
      </c>
      <c r="N190" s="14" t="s">
        <v>414</v>
      </c>
      <c r="O190" s="14" t="s">
        <v>58</v>
      </c>
      <c r="P190" s="15" t="s">
        <v>456</v>
      </c>
      <c r="Q190" s="16">
        <v>11999</v>
      </c>
      <c r="R190" s="17">
        <v>47.5</v>
      </c>
      <c r="S190" s="18">
        <v>7244.9884999999995</v>
      </c>
      <c r="T190" s="19" t="s">
        <v>33</v>
      </c>
      <c r="U190" s="20" t="s">
        <v>34</v>
      </c>
      <c r="V190" s="21">
        <v>46</v>
      </c>
      <c r="W190" s="21">
        <v>1</v>
      </c>
      <c r="X190" s="22"/>
    </row>
    <row r="191" spans="1:24" s="1" customFormat="1" ht="108" customHeight="1" x14ac:dyDescent="0.3">
      <c r="A191" s="11" t="s">
        <v>352</v>
      </c>
      <c r="B191" s="11" t="s">
        <v>501</v>
      </c>
      <c r="C191" s="12" t="s">
        <v>502</v>
      </c>
      <c r="D191" s="29"/>
      <c r="E191" s="36" t="str">
        <f>HYPERLINK("https://www.google.ru/search?q=112363849&amp;newwindow=1&amp;tbm=isch","Еще фото")</f>
        <v>Еще фото</v>
      </c>
      <c r="F191" s="13"/>
      <c r="G191" s="11" t="s">
        <v>48</v>
      </c>
      <c r="H191" s="11" t="s">
        <v>27</v>
      </c>
      <c r="I191" s="14" t="s">
        <v>48</v>
      </c>
      <c r="J191" s="14" t="s">
        <v>28</v>
      </c>
      <c r="K191" s="15" t="s">
        <v>29</v>
      </c>
      <c r="L191" s="14" t="s">
        <v>503</v>
      </c>
      <c r="M191" s="14"/>
      <c r="N191" s="14" t="s">
        <v>31</v>
      </c>
      <c r="O191" s="14"/>
      <c r="P191" s="15" t="s">
        <v>67</v>
      </c>
      <c r="Q191" s="16">
        <v>11799</v>
      </c>
      <c r="R191" s="17">
        <v>47.45</v>
      </c>
      <c r="S191" s="18">
        <v>7129.9884999999995</v>
      </c>
      <c r="T191" s="19" t="s">
        <v>33</v>
      </c>
      <c r="U191" s="20" t="s">
        <v>34</v>
      </c>
      <c r="V191" s="21">
        <v>46</v>
      </c>
      <c r="W191" s="21">
        <v>1</v>
      </c>
      <c r="X191" s="22"/>
    </row>
    <row r="192" spans="1:24" s="1" customFormat="1" ht="108" customHeight="1" x14ac:dyDescent="0.3">
      <c r="A192" s="11" t="s">
        <v>352</v>
      </c>
      <c r="B192" s="11" t="s">
        <v>504</v>
      </c>
      <c r="C192" s="12" t="s">
        <v>505</v>
      </c>
      <c r="D192" s="29"/>
      <c r="E192" s="36" t="str">
        <f>HYPERLINK("https://www.google.ru/search?q=112338471&amp;newwindow=1&amp;tbm=isch","Еще фото")</f>
        <v>Еще фото</v>
      </c>
      <c r="F192" s="13"/>
      <c r="G192" s="11" t="s">
        <v>48</v>
      </c>
      <c r="H192" s="11" t="s">
        <v>27</v>
      </c>
      <c r="I192" s="14" t="s">
        <v>48</v>
      </c>
      <c r="J192" s="14" t="s">
        <v>28</v>
      </c>
      <c r="K192" s="15" t="s">
        <v>29</v>
      </c>
      <c r="L192" s="14" t="s">
        <v>506</v>
      </c>
      <c r="M192" s="14" t="s">
        <v>57</v>
      </c>
      <c r="N192" s="14" t="s">
        <v>31</v>
      </c>
      <c r="O192" s="14"/>
      <c r="P192" s="15" t="s">
        <v>67</v>
      </c>
      <c r="Q192" s="16">
        <v>13699</v>
      </c>
      <c r="R192" s="17">
        <v>47.44</v>
      </c>
      <c r="S192" s="18">
        <v>8279.9884999999995</v>
      </c>
      <c r="T192" s="19" t="s">
        <v>33</v>
      </c>
      <c r="U192" s="20" t="s">
        <v>507</v>
      </c>
      <c r="V192" s="21">
        <v>54</v>
      </c>
      <c r="W192" s="21">
        <v>1</v>
      </c>
      <c r="X192" s="22"/>
    </row>
    <row r="193" spans="1:24" s="1" customFormat="1" ht="35" customHeight="1" x14ac:dyDescent="0.3">
      <c r="A193" s="11" t="s">
        <v>352</v>
      </c>
      <c r="B193" s="11" t="s">
        <v>508</v>
      </c>
      <c r="C193" s="12" t="s">
        <v>509</v>
      </c>
      <c r="D193" s="54"/>
      <c r="E193" s="36" t="str">
        <f>HYPERLINK("https://www.google.ru/search?q=112349493&amp;newwindow=1&amp;tbm=isch","Еще фото")</f>
        <v>Еще фото</v>
      </c>
      <c r="F193" s="13"/>
      <c r="G193" s="11" t="s">
        <v>48</v>
      </c>
      <c r="H193" s="11" t="s">
        <v>27</v>
      </c>
      <c r="I193" s="14" t="s">
        <v>48</v>
      </c>
      <c r="J193" s="14" t="s">
        <v>28</v>
      </c>
      <c r="K193" s="15" t="s">
        <v>29</v>
      </c>
      <c r="L193" s="52" t="s">
        <v>510</v>
      </c>
      <c r="M193" s="14"/>
      <c r="N193" s="14" t="s">
        <v>31</v>
      </c>
      <c r="O193" s="14"/>
      <c r="P193" s="15" t="s">
        <v>32</v>
      </c>
      <c r="Q193" s="16">
        <v>11599</v>
      </c>
      <c r="R193" s="17">
        <v>47.41</v>
      </c>
      <c r="S193" s="18">
        <v>7014.9884999999995</v>
      </c>
      <c r="T193" s="19" t="s">
        <v>33</v>
      </c>
      <c r="U193" s="20" t="s">
        <v>86</v>
      </c>
      <c r="V193" s="24" t="s">
        <v>87</v>
      </c>
      <c r="W193" s="21">
        <v>1</v>
      </c>
      <c r="X193" s="22"/>
    </row>
    <row r="194" spans="1:24" s="1" customFormat="1" ht="35" customHeight="1" x14ac:dyDescent="0.3">
      <c r="A194" s="23" t="s">
        <v>352</v>
      </c>
      <c r="B194" s="23" t="s">
        <v>508</v>
      </c>
      <c r="C194" s="12" t="s">
        <v>509</v>
      </c>
      <c r="D194" s="55"/>
      <c r="E194" s="36" t="str">
        <f>HYPERLINK("https://www.google.ru/search?q=112349493&amp;newwindow=1&amp;tbm=isch","Еще фото")</f>
        <v>Еще фото</v>
      </c>
      <c r="F194" s="13"/>
      <c r="G194" s="23" t="s">
        <v>48</v>
      </c>
      <c r="H194" s="23" t="s">
        <v>27</v>
      </c>
      <c r="I194" s="23" t="s">
        <v>48</v>
      </c>
      <c r="J194" s="14" t="s">
        <v>28</v>
      </c>
      <c r="K194" s="15" t="s">
        <v>29</v>
      </c>
      <c r="L194" s="57"/>
      <c r="M194" s="14"/>
      <c r="N194" s="14" t="s">
        <v>31</v>
      </c>
      <c r="O194" s="14"/>
      <c r="P194" s="15" t="s">
        <v>32</v>
      </c>
      <c r="Q194" s="16">
        <v>11599</v>
      </c>
      <c r="R194" s="17">
        <v>47.41</v>
      </c>
      <c r="S194" s="18">
        <v>7014.9884999999995</v>
      </c>
      <c r="T194" s="19" t="s">
        <v>33</v>
      </c>
      <c r="U194" s="20" t="s">
        <v>35</v>
      </c>
      <c r="V194" s="21">
        <v>46</v>
      </c>
      <c r="W194" s="21">
        <v>3</v>
      </c>
      <c r="X194" s="22"/>
    </row>
    <row r="195" spans="1:24" s="1" customFormat="1" ht="37.049999999999997" customHeight="1" x14ac:dyDescent="0.3">
      <c r="A195" s="23" t="s">
        <v>352</v>
      </c>
      <c r="B195" s="23" t="s">
        <v>508</v>
      </c>
      <c r="C195" s="12" t="s">
        <v>509</v>
      </c>
      <c r="D195" s="56"/>
      <c r="E195" s="36" t="str">
        <f>HYPERLINK("https://www.google.ru/search?q=112349493&amp;newwindow=1&amp;tbm=isch","Еще фото")</f>
        <v>Еще фото</v>
      </c>
      <c r="F195" s="13"/>
      <c r="G195" s="23" t="s">
        <v>48</v>
      </c>
      <c r="H195" s="23" t="s">
        <v>27</v>
      </c>
      <c r="I195" s="23" t="s">
        <v>48</v>
      </c>
      <c r="J195" s="14" t="s">
        <v>28</v>
      </c>
      <c r="K195" s="15" t="s">
        <v>29</v>
      </c>
      <c r="L195" s="53"/>
      <c r="M195" s="14"/>
      <c r="N195" s="14" t="s">
        <v>31</v>
      </c>
      <c r="O195" s="14"/>
      <c r="P195" s="15" t="s">
        <v>32</v>
      </c>
      <c r="Q195" s="16">
        <v>11599</v>
      </c>
      <c r="R195" s="17">
        <v>47.41</v>
      </c>
      <c r="S195" s="18">
        <v>7014.9884999999995</v>
      </c>
      <c r="T195" s="19" t="s">
        <v>33</v>
      </c>
      <c r="U195" s="20" t="s">
        <v>39</v>
      </c>
      <c r="V195" s="24" t="s">
        <v>97</v>
      </c>
      <c r="W195" s="21">
        <v>1</v>
      </c>
      <c r="X195" s="22"/>
    </row>
    <row r="196" spans="1:24" s="1" customFormat="1" ht="108" customHeight="1" x14ac:dyDescent="0.3">
      <c r="A196" s="11" t="s">
        <v>352</v>
      </c>
      <c r="B196" s="11" t="s">
        <v>511</v>
      </c>
      <c r="C196" s="12" t="s">
        <v>512</v>
      </c>
      <c r="D196" s="29"/>
      <c r="E196" s="36" t="str">
        <f>HYPERLINK("https://www.google.ru/search?q=112351119&amp;newwindow=1&amp;tbm=isch","Еще фото")</f>
        <v>Еще фото</v>
      </c>
      <c r="F196" s="13"/>
      <c r="G196" s="11" t="s">
        <v>48</v>
      </c>
      <c r="H196" s="11" t="s">
        <v>27</v>
      </c>
      <c r="I196" s="14" t="s">
        <v>48</v>
      </c>
      <c r="J196" s="14" t="s">
        <v>28</v>
      </c>
      <c r="K196" s="15" t="s">
        <v>55</v>
      </c>
      <c r="L196" s="14" t="s">
        <v>513</v>
      </c>
      <c r="M196" s="14"/>
      <c r="N196" s="14" t="s">
        <v>31</v>
      </c>
      <c r="O196" s="14"/>
      <c r="P196" s="15" t="s">
        <v>469</v>
      </c>
      <c r="Q196" s="16">
        <v>11599</v>
      </c>
      <c r="R196" s="17">
        <v>47.41</v>
      </c>
      <c r="S196" s="18">
        <v>7014.9884999999995</v>
      </c>
      <c r="T196" s="19" t="s">
        <v>33</v>
      </c>
      <c r="U196" s="20" t="s">
        <v>369</v>
      </c>
      <c r="V196" s="21">
        <v>44</v>
      </c>
      <c r="W196" s="21">
        <v>1</v>
      </c>
      <c r="X196" s="22"/>
    </row>
    <row r="197" spans="1:24" s="1" customFormat="1" ht="108" customHeight="1" x14ac:dyDescent="0.3">
      <c r="A197" s="11" t="s">
        <v>352</v>
      </c>
      <c r="B197" s="11" t="s">
        <v>514</v>
      </c>
      <c r="C197" s="12" t="s">
        <v>515</v>
      </c>
      <c r="D197" s="29"/>
      <c r="E197" s="36" t="str">
        <f>HYPERLINK("https://www.google.ru/search?q=112351122&amp;newwindow=1&amp;tbm=isch","Еще фото")</f>
        <v>Еще фото</v>
      </c>
      <c r="F197" s="13"/>
      <c r="G197" s="11" t="s">
        <v>48</v>
      </c>
      <c r="H197" s="11" t="s">
        <v>27</v>
      </c>
      <c r="I197" s="14" t="s">
        <v>48</v>
      </c>
      <c r="J197" s="14" t="s">
        <v>28</v>
      </c>
      <c r="K197" s="15" t="s">
        <v>55</v>
      </c>
      <c r="L197" s="14" t="s">
        <v>516</v>
      </c>
      <c r="M197" s="14"/>
      <c r="N197" s="14" t="s">
        <v>31</v>
      </c>
      <c r="O197" s="14"/>
      <c r="P197" s="15" t="s">
        <v>469</v>
      </c>
      <c r="Q197" s="16">
        <v>11599</v>
      </c>
      <c r="R197" s="17">
        <v>47.41</v>
      </c>
      <c r="S197" s="18">
        <v>7014.9884999999995</v>
      </c>
      <c r="T197" s="19" t="s">
        <v>33</v>
      </c>
      <c r="U197" s="20" t="s">
        <v>517</v>
      </c>
      <c r="V197" s="21">
        <v>48</v>
      </c>
      <c r="W197" s="21">
        <v>1</v>
      </c>
      <c r="X197" s="22"/>
    </row>
    <row r="198" spans="1:24" s="1" customFormat="1" ht="108" customHeight="1" x14ac:dyDescent="0.3">
      <c r="A198" s="11" t="s">
        <v>352</v>
      </c>
      <c r="B198" s="11" t="s">
        <v>518</v>
      </c>
      <c r="C198" s="12" t="s">
        <v>519</v>
      </c>
      <c r="D198" s="29"/>
      <c r="E198" s="36" t="str">
        <f>HYPERLINK("https://www.google.ru/search?q=112351158&amp;newwindow=1&amp;tbm=isch","Еще фото")</f>
        <v>Еще фото</v>
      </c>
      <c r="F198" s="13"/>
      <c r="G198" s="11" t="s">
        <v>48</v>
      </c>
      <c r="H198" s="11" t="s">
        <v>27</v>
      </c>
      <c r="I198" s="14" t="s">
        <v>48</v>
      </c>
      <c r="J198" s="14" t="s">
        <v>28</v>
      </c>
      <c r="K198" s="15" t="s">
        <v>55</v>
      </c>
      <c r="L198" s="14" t="s">
        <v>520</v>
      </c>
      <c r="M198" s="14"/>
      <c r="N198" s="14" t="s">
        <v>31</v>
      </c>
      <c r="O198" s="14"/>
      <c r="P198" s="15" t="s">
        <v>32</v>
      </c>
      <c r="Q198" s="16">
        <v>11599</v>
      </c>
      <c r="R198" s="17">
        <v>47.41</v>
      </c>
      <c r="S198" s="18">
        <v>7014.9884999999995</v>
      </c>
      <c r="T198" s="19" t="s">
        <v>33</v>
      </c>
      <c r="U198" s="20" t="s">
        <v>363</v>
      </c>
      <c r="V198" s="21">
        <v>40</v>
      </c>
      <c r="W198" s="21">
        <v>1</v>
      </c>
      <c r="X198" s="22"/>
    </row>
    <row r="199" spans="1:24" s="1" customFormat="1" ht="35" customHeight="1" x14ac:dyDescent="0.3">
      <c r="A199" s="11" t="s">
        <v>352</v>
      </c>
      <c r="B199" s="11" t="s">
        <v>521</v>
      </c>
      <c r="C199" s="12" t="s">
        <v>522</v>
      </c>
      <c r="D199" s="54"/>
      <c r="E199" s="36" t="str">
        <f>HYPERLINK("https://www.google.ru/search?q=112144464&amp;newwindow=1&amp;tbm=isch","Еще фото")</f>
        <v>Еще фото</v>
      </c>
      <c r="F199" s="13"/>
      <c r="G199" s="11" t="s">
        <v>48</v>
      </c>
      <c r="H199" s="11" t="s">
        <v>27</v>
      </c>
      <c r="I199" s="14" t="s">
        <v>48</v>
      </c>
      <c r="J199" s="14" t="s">
        <v>28</v>
      </c>
      <c r="K199" s="15" t="s">
        <v>29</v>
      </c>
      <c r="L199" s="52" t="s">
        <v>523</v>
      </c>
      <c r="M199" s="14"/>
      <c r="N199" s="14" t="s">
        <v>66</v>
      </c>
      <c r="O199" s="14"/>
      <c r="P199" s="15" t="s">
        <v>32</v>
      </c>
      <c r="Q199" s="16">
        <v>13499</v>
      </c>
      <c r="R199" s="17">
        <v>47.4</v>
      </c>
      <c r="S199" s="18">
        <v>8164.9884999999995</v>
      </c>
      <c r="T199" s="19" t="s">
        <v>33</v>
      </c>
      <c r="U199" s="20" t="s">
        <v>484</v>
      </c>
      <c r="V199" s="24" t="s">
        <v>87</v>
      </c>
      <c r="W199" s="21">
        <v>1</v>
      </c>
      <c r="X199" s="22"/>
    </row>
    <row r="200" spans="1:24" s="1" customFormat="1" ht="35" customHeight="1" x14ac:dyDescent="0.3">
      <c r="A200" s="23" t="s">
        <v>352</v>
      </c>
      <c r="B200" s="23" t="s">
        <v>521</v>
      </c>
      <c r="C200" s="12" t="s">
        <v>522</v>
      </c>
      <c r="D200" s="55"/>
      <c r="E200" s="36" t="str">
        <f>HYPERLINK("https://www.google.ru/search?q=112144464&amp;newwindow=1&amp;tbm=isch","Еще фото")</f>
        <v>Еще фото</v>
      </c>
      <c r="F200" s="13"/>
      <c r="G200" s="23" t="s">
        <v>48</v>
      </c>
      <c r="H200" s="23" t="s">
        <v>27</v>
      </c>
      <c r="I200" s="23" t="s">
        <v>48</v>
      </c>
      <c r="J200" s="14" t="s">
        <v>28</v>
      </c>
      <c r="K200" s="15" t="s">
        <v>29</v>
      </c>
      <c r="L200" s="57"/>
      <c r="M200" s="14"/>
      <c r="N200" s="14" t="s">
        <v>66</v>
      </c>
      <c r="O200" s="14"/>
      <c r="P200" s="15" t="s">
        <v>32</v>
      </c>
      <c r="Q200" s="16">
        <v>13499</v>
      </c>
      <c r="R200" s="17">
        <v>47.4</v>
      </c>
      <c r="S200" s="18">
        <v>8164.9884999999995</v>
      </c>
      <c r="T200" s="19" t="s">
        <v>33</v>
      </c>
      <c r="U200" s="20" t="s">
        <v>34</v>
      </c>
      <c r="V200" s="21">
        <v>46</v>
      </c>
      <c r="W200" s="21">
        <v>1</v>
      </c>
      <c r="X200" s="22"/>
    </row>
    <row r="201" spans="1:24" s="1" customFormat="1" ht="37.049999999999997" customHeight="1" x14ac:dyDescent="0.3">
      <c r="A201" s="23" t="s">
        <v>352</v>
      </c>
      <c r="B201" s="23" t="s">
        <v>521</v>
      </c>
      <c r="C201" s="12" t="s">
        <v>522</v>
      </c>
      <c r="D201" s="56"/>
      <c r="E201" s="36" t="str">
        <f>HYPERLINK("https://www.google.ru/search?q=112144464&amp;newwindow=1&amp;tbm=isch","Еще фото")</f>
        <v>Еще фото</v>
      </c>
      <c r="F201" s="13"/>
      <c r="G201" s="23" t="s">
        <v>48</v>
      </c>
      <c r="H201" s="23" t="s">
        <v>27</v>
      </c>
      <c r="I201" s="23" t="s">
        <v>48</v>
      </c>
      <c r="J201" s="14" t="s">
        <v>28</v>
      </c>
      <c r="K201" s="15" t="s">
        <v>29</v>
      </c>
      <c r="L201" s="53"/>
      <c r="M201" s="14"/>
      <c r="N201" s="14" t="s">
        <v>66</v>
      </c>
      <c r="O201" s="14"/>
      <c r="P201" s="15" t="s">
        <v>32</v>
      </c>
      <c r="Q201" s="16">
        <v>13499</v>
      </c>
      <c r="R201" s="17">
        <v>47.4</v>
      </c>
      <c r="S201" s="18">
        <v>8164.9884999999995</v>
      </c>
      <c r="T201" s="19" t="s">
        <v>33</v>
      </c>
      <c r="U201" s="20" t="s">
        <v>524</v>
      </c>
      <c r="V201" s="21">
        <v>46</v>
      </c>
      <c r="W201" s="21">
        <v>1</v>
      </c>
      <c r="X201" s="22"/>
    </row>
    <row r="202" spans="1:24" s="1" customFormat="1" ht="35" customHeight="1" x14ac:dyDescent="0.3">
      <c r="A202" s="11" t="s">
        <v>352</v>
      </c>
      <c r="B202" s="11" t="s">
        <v>525</v>
      </c>
      <c r="C202" s="12" t="s">
        <v>526</v>
      </c>
      <c r="D202" s="54"/>
      <c r="E202" s="36" t="str">
        <f>HYPERLINK("https://www.google.ru/search?q=112318862&amp;newwindow=1&amp;tbm=isch","Еще фото")</f>
        <v>Еще фото</v>
      </c>
      <c r="F202" s="13" t="s">
        <v>80</v>
      </c>
      <c r="G202" s="11" t="s">
        <v>48</v>
      </c>
      <c r="H202" s="11" t="s">
        <v>27</v>
      </c>
      <c r="I202" s="14" t="s">
        <v>48</v>
      </c>
      <c r="J202" s="14" t="s">
        <v>28</v>
      </c>
      <c r="K202" s="15" t="s">
        <v>55</v>
      </c>
      <c r="L202" s="52" t="s">
        <v>527</v>
      </c>
      <c r="M202" s="14" t="s">
        <v>57</v>
      </c>
      <c r="N202" s="14" t="s">
        <v>91</v>
      </c>
      <c r="O202" s="14" t="s">
        <v>58</v>
      </c>
      <c r="P202" s="15" t="s">
        <v>528</v>
      </c>
      <c r="Q202" s="16">
        <v>13299</v>
      </c>
      <c r="R202" s="17">
        <v>47.36</v>
      </c>
      <c r="S202" s="18">
        <v>8049.9884999999995</v>
      </c>
      <c r="T202" s="19" t="s">
        <v>33</v>
      </c>
      <c r="U202" s="20" t="s">
        <v>368</v>
      </c>
      <c r="V202" s="24" t="s">
        <v>71</v>
      </c>
      <c r="W202" s="21">
        <v>1</v>
      </c>
      <c r="X202" s="22"/>
    </row>
    <row r="203" spans="1:24" s="1" customFormat="1" ht="35" customHeight="1" x14ac:dyDescent="0.3">
      <c r="A203" s="23" t="s">
        <v>352</v>
      </c>
      <c r="B203" s="23" t="s">
        <v>525</v>
      </c>
      <c r="C203" s="12" t="s">
        <v>526</v>
      </c>
      <c r="D203" s="55"/>
      <c r="E203" s="36" t="str">
        <f>HYPERLINK("https://www.google.ru/search?q=112318862&amp;newwindow=1&amp;tbm=isch","Еще фото")</f>
        <v>Еще фото</v>
      </c>
      <c r="F203" s="13" t="s">
        <v>80</v>
      </c>
      <c r="G203" s="23" t="s">
        <v>48</v>
      </c>
      <c r="H203" s="23" t="s">
        <v>27</v>
      </c>
      <c r="I203" s="23" t="s">
        <v>48</v>
      </c>
      <c r="J203" s="14" t="s">
        <v>28</v>
      </c>
      <c r="K203" s="15" t="s">
        <v>55</v>
      </c>
      <c r="L203" s="57"/>
      <c r="M203" s="14" t="s">
        <v>57</v>
      </c>
      <c r="N203" s="14" t="s">
        <v>91</v>
      </c>
      <c r="O203" s="14" t="s">
        <v>58</v>
      </c>
      <c r="P203" s="15" t="s">
        <v>528</v>
      </c>
      <c r="Q203" s="16">
        <v>13299</v>
      </c>
      <c r="R203" s="17">
        <v>47.36</v>
      </c>
      <c r="S203" s="18">
        <v>8049.9884999999995</v>
      </c>
      <c r="T203" s="19" t="s">
        <v>33</v>
      </c>
      <c r="U203" s="20" t="s">
        <v>369</v>
      </c>
      <c r="V203" s="21">
        <v>44</v>
      </c>
      <c r="W203" s="21">
        <v>2</v>
      </c>
      <c r="X203" s="22"/>
    </row>
    <row r="204" spans="1:24" s="1" customFormat="1" ht="37.049999999999997" customHeight="1" x14ac:dyDescent="0.3">
      <c r="A204" s="23" t="s">
        <v>352</v>
      </c>
      <c r="B204" s="23" t="s">
        <v>525</v>
      </c>
      <c r="C204" s="12" t="s">
        <v>526</v>
      </c>
      <c r="D204" s="56"/>
      <c r="E204" s="36" t="str">
        <f>HYPERLINK("https://www.google.ru/search?q=112318862&amp;newwindow=1&amp;tbm=isch","Еще фото")</f>
        <v>Еще фото</v>
      </c>
      <c r="F204" s="13" t="s">
        <v>80</v>
      </c>
      <c r="G204" s="23" t="s">
        <v>48</v>
      </c>
      <c r="H204" s="23" t="s">
        <v>27</v>
      </c>
      <c r="I204" s="23" t="s">
        <v>48</v>
      </c>
      <c r="J204" s="14" t="s">
        <v>28</v>
      </c>
      <c r="K204" s="15" t="s">
        <v>55</v>
      </c>
      <c r="L204" s="53"/>
      <c r="M204" s="14" t="s">
        <v>57</v>
      </c>
      <c r="N204" s="14" t="s">
        <v>91</v>
      </c>
      <c r="O204" s="14" t="s">
        <v>58</v>
      </c>
      <c r="P204" s="15" t="s">
        <v>528</v>
      </c>
      <c r="Q204" s="16">
        <v>13299</v>
      </c>
      <c r="R204" s="17">
        <v>47.36</v>
      </c>
      <c r="S204" s="18">
        <v>8049.9884999999995</v>
      </c>
      <c r="T204" s="19" t="s">
        <v>33</v>
      </c>
      <c r="U204" s="20" t="s">
        <v>371</v>
      </c>
      <c r="V204" s="24" t="s">
        <v>87</v>
      </c>
      <c r="W204" s="21">
        <v>1</v>
      </c>
      <c r="X204" s="22"/>
    </row>
    <row r="205" spans="1:24" s="1" customFormat="1" ht="35" customHeight="1" x14ac:dyDescent="0.3">
      <c r="A205" s="11" t="s">
        <v>352</v>
      </c>
      <c r="B205" s="11" t="s">
        <v>521</v>
      </c>
      <c r="C205" s="12" t="s">
        <v>529</v>
      </c>
      <c r="D205" s="54"/>
      <c r="E205" s="36" t="str">
        <f>HYPERLINK("https://www.google.ru/search?q=112118984&amp;newwindow=1&amp;tbm=isch","Еще фото")</f>
        <v>Еще фото</v>
      </c>
      <c r="F205" s="13"/>
      <c r="G205" s="11" t="s">
        <v>48</v>
      </c>
      <c r="H205" s="11" t="s">
        <v>27</v>
      </c>
      <c r="I205" s="14" t="s">
        <v>48</v>
      </c>
      <c r="J205" s="14" t="s">
        <v>28</v>
      </c>
      <c r="K205" s="15" t="s">
        <v>29</v>
      </c>
      <c r="L205" s="52" t="s">
        <v>530</v>
      </c>
      <c r="M205" s="14" t="s">
        <v>57</v>
      </c>
      <c r="N205" s="14" t="s">
        <v>31</v>
      </c>
      <c r="O205" s="14" t="s">
        <v>58</v>
      </c>
      <c r="P205" s="15" t="s">
        <v>531</v>
      </c>
      <c r="Q205" s="16">
        <v>11399</v>
      </c>
      <c r="R205" s="17">
        <v>47.36</v>
      </c>
      <c r="S205" s="18">
        <v>6899.9884999999995</v>
      </c>
      <c r="T205" s="19" t="s">
        <v>33</v>
      </c>
      <c r="U205" s="20" t="s">
        <v>41</v>
      </c>
      <c r="V205" s="21">
        <v>48</v>
      </c>
      <c r="W205" s="21">
        <v>2</v>
      </c>
      <c r="X205" s="22"/>
    </row>
    <row r="206" spans="1:24" s="1" customFormat="1" ht="35" customHeight="1" x14ac:dyDescent="0.3">
      <c r="A206" s="23" t="s">
        <v>352</v>
      </c>
      <c r="B206" s="23" t="s">
        <v>521</v>
      </c>
      <c r="C206" s="12" t="s">
        <v>529</v>
      </c>
      <c r="D206" s="55"/>
      <c r="E206" s="36" t="str">
        <f>HYPERLINK("https://www.google.ru/search?q=112118984&amp;newwindow=1&amp;tbm=isch","Еще фото")</f>
        <v>Еще фото</v>
      </c>
      <c r="F206" s="13"/>
      <c r="G206" s="23" t="s">
        <v>48</v>
      </c>
      <c r="H206" s="23" t="s">
        <v>27</v>
      </c>
      <c r="I206" s="23" t="s">
        <v>48</v>
      </c>
      <c r="J206" s="14" t="s">
        <v>28</v>
      </c>
      <c r="K206" s="15" t="s">
        <v>29</v>
      </c>
      <c r="L206" s="57"/>
      <c r="M206" s="14" t="s">
        <v>57</v>
      </c>
      <c r="N206" s="14" t="s">
        <v>31</v>
      </c>
      <c r="O206" s="14" t="s">
        <v>58</v>
      </c>
      <c r="P206" s="15" t="s">
        <v>531</v>
      </c>
      <c r="Q206" s="16">
        <v>11399</v>
      </c>
      <c r="R206" s="17">
        <v>47.36</v>
      </c>
      <c r="S206" s="18">
        <v>6899.9884999999995</v>
      </c>
      <c r="T206" s="19" t="s">
        <v>33</v>
      </c>
      <c r="U206" s="20" t="s">
        <v>532</v>
      </c>
      <c r="V206" s="24" t="s">
        <v>37</v>
      </c>
      <c r="W206" s="21">
        <v>1</v>
      </c>
      <c r="X206" s="22"/>
    </row>
    <row r="207" spans="1:24" s="1" customFormat="1" ht="37.049999999999997" customHeight="1" x14ac:dyDescent="0.3">
      <c r="A207" s="23" t="s">
        <v>352</v>
      </c>
      <c r="B207" s="23" t="s">
        <v>521</v>
      </c>
      <c r="C207" s="12" t="s">
        <v>529</v>
      </c>
      <c r="D207" s="56"/>
      <c r="E207" s="36" t="str">
        <f>HYPERLINK("https://www.google.ru/search?q=112118984&amp;newwindow=1&amp;tbm=isch","Еще фото")</f>
        <v>Еще фото</v>
      </c>
      <c r="F207" s="13"/>
      <c r="G207" s="23" t="s">
        <v>48</v>
      </c>
      <c r="H207" s="23" t="s">
        <v>27</v>
      </c>
      <c r="I207" s="23" t="s">
        <v>48</v>
      </c>
      <c r="J207" s="14" t="s">
        <v>28</v>
      </c>
      <c r="K207" s="15" t="s">
        <v>29</v>
      </c>
      <c r="L207" s="53"/>
      <c r="M207" s="14" t="s">
        <v>57</v>
      </c>
      <c r="N207" s="14" t="s">
        <v>31</v>
      </c>
      <c r="O207" s="14" t="s">
        <v>58</v>
      </c>
      <c r="P207" s="15" t="s">
        <v>531</v>
      </c>
      <c r="Q207" s="16">
        <v>11399</v>
      </c>
      <c r="R207" s="17">
        <v>47.36</v>
      </c>
      <c r="S207" s="18">
        <v>6899.9884999999995</v>
      </c>
      <c r="T207" s="19" t="s">
        <v>33</v>
      </c>
      <c r="U207" s="20" t="s">
        <v>507</v>
      </c>
      <c r="V207" s="21">
        <v>54</v>
      </c>
      <c r="W207" s="21">
        <v>1</v>
      </c>
      <c r="X207" s="22"/>
    </row>
    <row r="208" spans="1:24" s="1" customFormat="1" ht="108" customHeight="1" x14ac:dyDescent="0.3">
      <c r="A208" s="11" t="s">
        <v>352</v>
      </c>
      <c r="B208" s="11" t="s">
        <v>533</v>
      </c>
      <c r="C208" s="12" t="s">
        <v>534</v>
      </c>
      <c r="D208" s="29"/>
      <c r="E208" s="36" t="str">
        <f>HYPERLINK("https://www.google.ru/search?q=112318955&amp;newwindow=1&amp;tbm=isch","Еще фото")</f>
        <v>Еще фото</v>
      </c>
      <c r="F208" s="13"/>
      <c r="G208" s="11" t="s">
        <v>48</v>
      </c>
      <c r="H208" s="11" t="s">
        <v>27</v>
      </c>
      <c r="I208" s="14" t="s">
        <v>48</v>
      </c>
      <c r="J208" s="14" t="s">
        <v>28</v>
      </c>
      <c r="K208" s="15" t="s">
        <v>29</v>
      </c>
      <c r="L208" s="14" t="s">
        <v>535</v>
      </c>
      <c r="M208" s="14"/>
      <c r="N208" s="14" t="s">
        <v>91</v>
      </c>
      <c r="O208" s="14"/>
      <c r="P208" s="15" t="s">
        <v>67</v>
      </c>
      <c r="Q208" s="16">
        <v>11399</v>
      </c>
      <c r="R208" s="17">
        <v>47.36</v>
      </c>
      <c r="S208" s="18">
        <v>6899.9884999999995</v>
      </c>
      <c r="T208" s="19" t="s">
        <v>33</v>
      </c>
      <c r="U208" s="20" t="s">
        <v>536</v>
      </c>
      <c r="V208" s="21">
        <v>48</v>
      </c>
      <c r="W208" s="21">
        <v>1</v>
      </c>
      <c r="X208" s="22"/>
    </row>
    <row r="209" spans="1:24" s="1" customFormat="1" ht="108" customHeight="1" x14ac:dyDescent="0.3">
      <c r="A209" s="11" t="s">
        <v>352</v>
      </c>
      <c r="B209" s="11" t="s">
        <v>537</v>
      </c>
      <c r="C209" s="12" t="s">
        <v>538</v>
      </c>
      <c r="D209" s="29"/>
      <c r="E209" s="36" t="str">
        <f>HYPERLINK("https://www.google.ru/search?q=112354413&amp;newwindow=1&amp;tbm=isch","Еще фото")</f>
        <v>Еще фото</v>
      </c>
      <c r="F209" s="13" t="s">
        <v>80</v>
      </c>
      <c r="G209" s="11" t="s">
        <v>48</v>
      </c>
      <c r="H209" s="11" t="s">
        <v>27</v>
      </c>
      <c r="I209" s="14" t="s">
        <v>48</v>
      </c>
      <c r="J209" s="14" t="s">
        <v>28</v>
      </c>
      <c r="K209" s="15" t="s">
        <v>55</v>
      </c>
      <c r="L209" s="14" t="s">
        <v>539</v>
      </c>
      <c r="M209" s="14"/>
      <c r="N209" s="14" t="s">
        <v>31</v>
      </c>
      <c r="O209" s="14"/>
      <c r="P209" s="15" t="s">
        <v>540</v>
      </c>
      <c r="Q209" s="16">
        <v>11399</v>
      </c>
      <c r="R209" s="17">
        <v>47.36</v>
      </c>
      <c r="S209" s="18">
        <v>6899.9884999999995</v>
      </c>
      <c r="T209" s="19" t="s">
        <v>33</v>
      </c>
      <c r="U209" s="20" t="s">
        <v>372</v>
      </c>
      <c r="V209" s="21">
        <v>46</v>
      </c>
      <c r="W209" s="21">
        <v>1</v>
      </c>
      <c r="X209" s="22"/>
    </row>
    <row r="210" spans="1:24" s="1" customFormat="1" ht="108" customHeight="1" x14ac:dyDescent="0.3">
      <c r="A210" s="11" t="s">
        <v>352</v>
      </c>
      <c r="B210" s="11" t="s">
        <v>541</v>
      </c>
      <c r="C210" s="12" t="s">
        <v>542</v>
      </c>
      <c r="D210" s="29"/>
      <c r="E210" s="36" t="str">
        <f>HYPERLINK("https://www.google.ru/search?q=112363545&amp;newwindow=1&amp;tbm=isch","Еще фото")</f>
        <v>Еще фото</v>
      </c>
      <c r="F210" s="13"/>
      <c r="G210" s="11" t="s">
        <v>48</v>
      </c>
      <c r="H210" s="11" t="s">
        <v>27</v>
      </c>
      <c r="I210" s="14" t="s">
        <v>48</v>
      </c>
      <c r="J210" s="14" t="s">
        <v>28</v>
      </c>
      <c r="K210" s="15" t="s">
        <v>55</v>
      </c>
      <c r="L210" s="14" t="s">
        <v>543</v>
      </c>
      <c r="M210" s="14"/>
      <c r="N210" s="14" t="s">
        <v>31</v>
      </c>
      <c r="O210" s="14"/>
      <c r="P210" s="15" t="s">
        <v>391</v>
      </c>
      <c r="Q210" s="16">
        <v>11399</v>
      </c>
      <c r="R210" s="17">
        <v>47.36</v>
      </c>
      <c r="S210" s="18">
        <v>6899.9884999999995</v>
      </c>
      <c r="T210" s="19" t="s">
        <v>33</v>
      </c>
      <c r="U210" s="20" t="s">
        <v>369</v>
      </c>
      <c r="V210" s="21">
        <v>44</v>
      </c>
      <c r="W210" s="21">
        <v>5</v>
      </c>
      <c r="X210" s="22"/>
    </row>
    <row r="211" spans="1:24" s="1" customFormat="1" ht="35" customHeight="1" x14ac:dyDescent="0.3">
      <c r="A211" s="11" t="s">
        <v>352</v>
      </c>
      <c r="B211" s="11" t="s">
        <v>544</v>
      </c>
      <c r="C211" s="12" t="s">
        <v>545</v>
      </c>
      <c r="D211" s="54"/>
      <c r="E211" s="36" t="str">
        <f>HYPERLINK("https://www.google.ru/search?q=112380203&amp;newwindow=1&amp;tbm=isch","Еще фото")</f>
        <v>Еще фото</v>
      </c>
      <c r="F211" s="13"/>
      <c r="G211" s="11" t="s">
        <v>48</v>
      </c>
      <c r="H211" s="11" t="s">
        <v>27</v>
      </c>
      <c r="I211" s="14" t="s">
        <v>48</v>
      </c>
      <c r="J211" s="14" t="s">
        <v>28</v>
      </c>
      <c r="K211" s="15" t="s">
        <v>29</v>
      </c>
      <c r="L211" s="52" t="s">
        <v>366</v>
      </c>
      <c r="M211" s="14"/>
      <c r="N211" s="14" t="s">
        <v>31</v>
      </c>
      <c r="O211" s="14"/>
      <c r="P211" s="15" t="s">
        <v>67</v>
      </c>
      <c r="Q211" s="16">
        <v>11399</v>
      </c>
      <c r="R211" s="17">
        <v>47.36</v>
      </c>
      <c r="S211" s="18">
        <v>6899.9884999999995</v>
      </c>
      <c r="T211" s="19" t="s">
        <v>33</v>
      </c>
      <c r="U211" s="20" t="s">
        <v>41</v>
      </c>
      <c r="V211" s="21">
        <v>48</v>
      </c>
      <c r="W211" s="21">
        <v>1</v>
      </c>
      <c r="X211" s="22"/>
    </row>
    <row r="212" spans="1:24" s="1" customFormat="1" ht="35" customHeight="1" x14ac:dyDescent="0.3">
      <c r="A212" s="23" t="s">
        <v>352</v>
      </c>
      <c r="B212" s="23" t="s">
        <v>544</v>
      </c>
      <c r="C212" s="12" t="s">
        <v>545</v>
      </c>
      <c r="D212" s="55"/>
      <c r="E212" s="36" t="str">
        <f>HYPERLINK("https://www.google.ru/search?q=112380203&amp;newwindow=1&amp;tbm=isch","Еще фото")</f>
        <v>Еще фото</v>
      </c>
      <c r="F212" s="13"/>
      <c r="G212" s="23" t="s">
        <v>48</v>
      </c>
      <c r="H212" s="23" t="s">
        <v>27</v>
      </c>
      <c r="I212" s="23" t="s">
        <v>48</v>
      </c>
      <c r="J212" s="14" t="s">
        <v>28</v>
      </c>
      <c r="K212" s="15" t="s">
        <v>29</v>
      </c>
      <c r="L212" s="57"/>
      <c r="M212" s="14"/>
      <c r="N212" s="14" t="s">
        <v>31</v>
      </c>
      <c r="O212" s="14"/>
      <c r="P212" s="15" t="s">
        <v>67</v>
      </c>
      <c r="Q212" s="16">
        <v>11399</v>
      </c>
      <c r="R212" s="17">
        <v>47.36</v>
      </c>
      <c r="S212" s="18">
        <v>6899.9884999999995</v>
      </c>
      <c r="T212" s="19" t="s">
        <v>33</v>
      </c>
      <c r="U212" s="20" t="s">
        <v>42</v>
      </c>
      <c r="V212" s="21">
        <v>48</v>
      </c>
      <c r="W212" s="21">
        <v>1</v>
      </c>
      <c r="X212" s="22"/>
    </row>
    <row r="213" spans="1:24" s="1" customFormat="1" ht="37.049999999999997" customHeight="1" x14ac:dyDescent="0.3">
      <c r="A213" s="23" t="s">
        <v>352</v>
      </c>
      <c r="B213" s="23" t="s">
        <v>544</v>
      </c>
      <c r="C213" s="12" t="s">
        <v>545</v>
      </c>
      <c r="D213" s="56"/>
      <c r="E213" s="36" t="str">
        <f>HYPERLINK("https://www.google.ru/search?q=112380203&amp;newwindow=1&amp;tbm=isch","Еще фото")</f>
        <v>Еще фото</v>
      </c>
      <c r="F213" s="13"/>
      <c r="G213" s="23" t="s">
        <v>48</v>
      </c>
      <c r="H213" s="23" t="s">
        <v>27</v>
      </c>
      <c r="I213" s="23" t="s">
        <v>48</v>
      </c>
      <c r="J213" s="14" t="s">
        <v>28</v>
      </c>
      <c r="K213" s="15" t="s">
        <v>29</v>
      </c>
      <c r="L213" s="53"/>
      <c r="M213" s="14"/>
      <c r="N213" s="14" t="s">
        <v>31</v>
      </c>
      <c r="O213" s="14"/>
      <c r="P213" s="15" t="s">
        <v>67</v>
      </c>
      <c r="Q213" s="16">
        <v>11399</v>
      </c>
      <c r="R213" s="17">
        <v>47.36</v>
      </c>
      <c r="S213" s="18">
        <v>6899.9884999999995</v>
      </c>
      <c r="T213" s="19" t="s">
        <v>33</v>
      </c>
      <c r="U213" s="20" t="s">
        <v>43</v>
      </c>
      <c r="V213" s="24" t="s">
        <v>37</v>
      </c>
      <c r="W213" s="21">
        <v>1</v>
      </c>
      <c r="X213" s="22"/>
    </row>
    <row r="214" spans="1:24" s="1" customFormat="1" ht="52.05" customHeight="1" x14ac:dyDescent="0.3">
      <c r="A214" s="11" t="s">
        <v>352</v>
      </c>
      <c r="B214" s="11" t="s">
        <v>546</v>
      </c>
      <c r="C214" s="12" t="s">
        <v>547</v>
      </c>
      <c r="D214" s="50"/>
      <c r="E214" s="36" t="str">
        <f>HYPERLINK("https://www.google.ru/search?q=112338443&amp;newwindow=1&amp;tbm=isch","Еще фото")</f>
        <v>Еще фото</v>
      </c>
      <c r="F214" s="13"/>
      <c r="G214" s="11" t="s">
        <v>48</v>
      </c>
      <c r="H214" s="11" t="s">
        <v>27</v>
      </c>
      <c r="I214" s="14" t="s">
        <v>48</v>
      </c>
      <c r="J214" s="14" t="s">
        <v>28</v>
      </c>
      <c r="K214" s="15" t="s">
        <v>55</v>
      </c>
      <c r="L214" s="52" t="s">
        <v>548</v>
      </c>
      <c r="M214" s="14"/>
      <c r="N214" s="14" t="s">
        <v>91</v>
      </c>
      <c r="O214" s="14"/>
      <c r="P214" s="15" t="s">
        <v>549</v>
      </c>
      <c r="Q214" s="16">
        <v>11199</v>
      </c>
      <c r="R214" s="17">
        <v>47.32</v>
      </c>
      <c r="S214" s="18">
        <v>6784.9884999999995</v>
      </c>
      <c r="T214" s="19" t="s">
        <v>33</v>
      </c>
      <c r="U214" s="20" t="s">
        <v>368</v>
      </c>
      <c r="V214" s="24" t="s">
        <v>71</v>
      </c>
      <c r="W214" s="21">
        <v>1</v>
      </c>
      <c r="X214" s="22"/>
    </row>
    <row r="215" spans="1:24" s="1" customFormat="1" ht="61.05" customHeight="1" x14ac:dyDescent="0.3">
      <c r="A215" s="23" t="s">
        <v>352</v>
      </c>
      <c r="B215" s="23" t="s">
        <v>546</v>
      </c>
      <c r="C215" s="12" t="s">
        <v>547</v>
      </c>
      <c r="D215" s="51"/>
      <c r="E215" s="36" t="str">
        <f>HYPERLINK("https://www.google.ru/search?q=112338443&amp;newwindow=1&amp;tbm=isch","Еще фото")</f>
        <v>Еще фото</v>
      </c>
      <c r="F215" s="13"/>
      <c r="G215" s="23" t="s">
        <v>48</v>
      </c>
      <c r="H215" s="23" t="s">
        <v>27</v>
      </c>
      <c r="I215" s="23" t="s">
        <v>48</v>
      </c>
      <c r="J215" s="14" t="s">
        <v>28</v>
      </c>
      <c r="K215" s="15" t="s">
        <v>55</v>
      </c>
      <c r="L215" s="53"/>
      <c r="M215" s="14"/>
      <c r="N215" s="14" t="s">
        <v>91</v>
      </c>
      <c r="O215" s="14"/>
      <c r="P215" s="15" t="s">
        <v>549</v>
      </c>
      <c r="Q215" s="16">
        <v>11199</v>
      </c>
      <c r="R215" s="17">
        <v>47.32</v>
      </c>
      <c r="S215" s="18">
        <v>6784.9884999999995</v>
      </c>
      <c r="T215" s="19" t="s">
        <v>33</v>
      </c>
      <c r="U215" s="20" t="s">
        <v>372</v>
      </c>
      <c r="V215" s="21">
        <v>46</v>
      </c>
      <c r="W215" s="21">
        <v>1</v>
      </c>
      <c r="X215" s="22"/>
    </row>
    <row r="216" spans="1:24" s="1" customFormat="1" ht="108" customHeight="1" x14ac:dyDescent="0.3">
      <c r="A216" s="11" t="s">
        <v>352</v>
      </c>
      <c r="B216" s="11" t="s">
        <v>550</v>
      </c>
      <c r="C216" s="12" t="s">
        <v>551</v>
      </c>
      <c r="D216" s="29"/>
      <c r="E216" s="36" t="str">
        <f>HYPERLINK("https://www.google.ru/search?q=112363441&amp;newwindow=1&amp;tbm=isch","Еще фото")</f>
        <v>Еще фото</v>
      </c>
      <c r="F216" s="13"/>
      <c r="G216" s="11" t="s">
        <v>48</v>
      </c>
      <c r="H216" s="11" t="s">
        <v>27</v>
      </c>
      <c r="I216" s="14" t="s">
        <v>48</v>
      </c>
      <c r="J216" s="14" t="s">
        <v>28</v>
      </c>
      <c r="K216" s="15" t="s">
        <v>55</v>
      </c>
      <c r="L216" s="14" t="s">
        <v>552</v>
      </c>
      <c r="M216" s="14"/>
      <c r="N216" s="14" t="s">
        <v>31</v>
      </c>
      <c r="O216" s="14"/>
      <c r="P216" s="15" t="s">
        <v>101</v>
      </c>
      <c r="Q216" s="16">
        <v>10999</v>
      </c>
      <c r="R216" s="17">
        <v>47.27</v>
      </c>
      <c r="S216" s="18">
        <v>6669.9884999999995</v>
      </c>
      <c r="T216" s="19" t="s">
        <v>33</v>
      </c>
      <c r="U216" s="20" t="s">
        <v>370</v>
      </c>
      <c r="V216" s="24" t="s">
        <v>87</v>
      </c>
      <c r="W216" s="21">
        <v>1</v>
      </c>
      <c r="X216" s="22"/>
    </row>
    <row r="217" spans="1:24" s="1" customFormat="1" ht="108" customHeight="1" x14ac:dyDescent="0.3">
      <c r="A217" s="11" t="s">
        <v>352</v>
      </c>
      <c r="B217" s="11" t="s">
        <v>553</v>
      </c>
      <c r="C217" s="12" t="s">
        <v>554</v>
      </c>
      <c r="D217" s="29"/>
      <c r="E217" s="36" t="str">
        <f>HYPERLINK("https://www.google.ru/search?q=112355271&amp;newwindow=1&amp;tbm=isch","Еще фото")</f>
        <v>Еще фото</v>
      </c>
      <c r="F217" s="13"/>
      <c r="G217" s="11" t="s">
        <v>48</v>
      </c>
      <c r="H217" s="11" t="s">
        <v>27</v>
      </c>
      <c r="I217" s="14" t="s">
        <v>48</v>
      </c>
      <c r="J217" s="14" t="s">
        <v>28</v>
      </c>
      <c r="K217" s="15" t="s">
        <v>55</v>
      </c>
      <c r="L217" s="14" t="s">
        <v>555</v>
      </c>
      <c r="M217" s="14"/>
      <c r="N217" s="14" t="s">
        <v>31</v>
      </c>
      <c r="O217" s="14"/>
      <c r="P217" s="15" t="s">
        <v>415</v>
      </c>
      <c r="Q217" s="16">
        <v>10799</v>
      </c>
      <c r="R217" s="17">
        <v>47.22</v>
      </c>
      <c r="S217" s="18">
        <v>6554.9884999999995</v>
      </c>
      <c r="T217" s="19" t="s">
        <v>33</v>
      </c>
      <c r="U217" s="20" t="s">
        <v>363</v>
      </c>
      <c r="V217" s="21">
        <v>40</v>
      </c>
      <c r="W217" s="21">
        <v>1</v>
      </c>
      <c r="X217" s="22"/>
    </row>
    <row r="218" spans="1:24" s="1" customFormat="1" ht="52.05" customHeight="1" x14ac:dyDescent="0.3">
      <c r="A218" s="11" t="s">
        <v>352</v>
      </c>
      <c r="B218" s="11" t="s">
        <v>525</v>
      </c>
      <c r="C218" s="12" t="s">
        <v>556</v>
      </c>
      <c r="D218" s="50"/>
      <c r="E218" s="36" t="str">
        <f>HYPERLINK("https://www.google.ru/search?q=112346311&amp;newwindow=1&amp;tbm=isch","Еще фото")</f>
        <v>Еще фото</v>
      </c>
      <c r="F218" s="13" t="s">
        <v>80</v>
      </c>
      <c r="G218" s="11" t="s">
        <v>48</v>
      </c>
      <c r="H218" s="11" t="s">
        <v>27</v>
      </c>
      <c r="I218" s="14" t="s">
        <v>48</v>
      </c>
      <c r="J218" s="14" t="s">
        <v>28</v>
      </c>
      <c r="K218" s="15" t="s">
        <v>55</v>
      </c>
      <c r="L218" s="52" t="s">
        <v>557</v>
      </c>
      <c r="M218" s="14"/>
      <c r="N218" s="14" t="s">
        <v>31</v>
      </c>
      <c r="O218" s="14"/>
      <c r="P218" s="15" t="s">
        <v>415</v>
      </c>
      <c r="Q218" s="16">
        <v>12499</v>
      </c>
      <c r="R218" s="17">
        <v>47.2</v>
      </c>
      <c r="S218" s="18">
        <v>7589.9884999999995</v>
      </c>
      <c r="T218" s="19" t="s">
        <v>33</v>
      </c>
      <c r="U218" s="20" t="s">
        <v>357</v>
      </c>
      <c r="V218" s="21">
        <v>40</v>
      </c>
      <c r="W218" s="21">
        <v>2</v>
      </c>
      <c r="X218" s="22"/>
    </row>
    <row r="219" spans="1:24" s="1" customFormat="1" ht="61.05" customHeight="1" x14ac:dyDescent="0.3">
      <c r="A219" s="23" t="s">
        <v>352</v>
      </c>
      <c r="B219" s="23" t="s">
        <v>525</v>
      </c>
      <c r="C219" s="12" t="s">
        <v>556</v>
      </c>
      <c r="D219" s="51"/>
      <c r="E219" s="36" t="str">
        <f>HYPERLINK("https://www.google.ru/search?q=112346311&amp;newwindow=1&amp;tbm=isch","Еще фото")</f>
        <v>Еще фото</v>
      </c>
      <c r="F219" s="13" t="s">
        <v>80</v>
      </c>
      <c r="G219" s="23" t="s">
        <v>48</v>
      </c>
      <c r="H219" s="23" t="s">
        <v>27</v>
      </c>
      <c r="I219" s="23" t="s">
        <v>48</v>
      </c>
      <c r="J219" s="14" t="s">
        <v>28</v>
      </c>
      <c r="K219" s="15" t="s">
        <v>55</v>
      </c>
      <c r="L219" s="53"/>
      <c r="M219" s="14"/>
      <c r="N219" s="14" t="s">
        <v>31</v>
      </c>
      <c r="O219" s="14"/>
      <c r="P219" s="15" t="s">
        <v>415</v>
      </c>
      <c r="Q219" s="16">
        <v>12499</v>
      </c>
      <c r="R219" s="17">
        <v>47.2</v>
      </c>
      <c r="S219" s="18">
        <v>7589.9884999999995</v>
      </c>
      <c r="T219" s="19" t="s">
        <v>33</v>
      </c>
      <c r="U219" s="20" t="s">
        <v>373</v>
      </c>
      <c r="V219" s="21">
        <v>46</v>
      </c>
      <c r="W219" s="21">
        <v>1</v>
      </c>
      <c r="X219" s="22"/>
    </row>
    <row r="220" spans="1:24" s="1" customFormat="1" ht="108" customHeight="1" x14ac:dyDescent="0.3">
      <c r="A220" s="11" t="s">
        <v>352</v>
      </c>
      <c r="B220" s="11" t="s">
        <v>558</v>
      </c>
      <c r="C220" s="12" t="s">
        <v>559</v>
      </c>
      <c r="D220" s="29"/>
      <c r="E220" s="36" t="str">
        <f>HYPERLINK("https://www.google.ru/search?q=112354457&amp;newwindow=1&amp;tbm=isch","Еще фото")</f>
        <v>Еще фото</v>
      </c>
      <c r="F220" s="13"/>
      <c r="G220" s="11" t="s">
        <v>48</v>
      </c>
      <c r="H220" s="11" t="s">
        <v>27</v>
      </c>
      <c r="I220" s="14" t="s">
        <v>48</v>
      </c>
      <c r="J220" s="14" t="s">
        <v>28</v>
      </c>
      <c r="K220" s="15" t="s">
        <v>55</v>
      </c>
      <c r="L220" s="14" t="s">
        <v>560</v>
      </c>
      <c r="M220" s="14"/>
      <c r="N220" s="14" t="s">
        <v>66</v>
      </c>
      <c r="O220" s="14"/>
      <c r="P220" s="15" t="s">
        <v>415</v>
      </c>
      <c r="Q220" s="16">
        <v>12499</v>
      </c>
      <c r="R220" s="17">
        <v>47.2</v>
      </c>
      <c r="S220" s="18">
        <v>7589.9884999999995</v>
      </c>
      <c r="T220" s="19" t="s">
        <v>33</v>
      </c>
      <c r="U220" s="20" t="s">
        <v>363</v>
      </c>
      <c r="V220" s="21">
        <v>40</v>
      </c>
      <c r="W220" s="21">
        <v>1</v>
      </c>
      <c r="X220" s="22"/>
    </row>
    <row r="221" spans="1:24" s="1" customFormat="1" ht="52.05" customHeight="1" x14ac:dyDescent="0.3">
      <c r="A221" s="11" t="s">
        <v>352</v>
      </c>
      <c r="B221" s="11" t="s">
        <v>561</v>
      </c>
      <c r="C221" s="12" t="s">
        <v>562</v>
      </c>
      <c r="D221" s="50"/>
      <c r="E221" s="36" t="str">
        <f>HYPERLINK("https://www.google.ru/search?q=112105808&amp;newwindow=1&amp;tbm=isch","Еще фото")</f>
        <v>Еще фото</v>
      </c>
      <c r="F221" s="32" t="s">
        <v>297</v>
      </c>
      <c r="G221" s="11" t="s">
        <v>48</v>
      </c>
      <c r="H221" s="11" t="s">
        <v>27</v>
      </c>
      <c r="I221" s="14" t="s">
        <v>48</v>
      </c>
      <c r="J221" s="14" t="s">
        <v>28</v>
      </c>
      <c r="K221" s="15" t="s">
        <v>55</v>
      </c>
      <c r="L221" s="52" t="s">
        <v>563</v>
      </c>
      <c r="M221" s="14" t="s">
        <v>57</v>
      </c>
      <c r="N221" s="14" t="s">
        <v>31</v>
      </c>
      <c r="O221" s="14" t="s">
        <v>58</v>
      </c>
      <c r="P221" s="15" t="s">
        <v>564</v>
      </c>
      <c r="Q221" s="16">
        <v>10599</v>
      </c>
      <c r="R221" s="17">
        <v>47.16</v>
      </c>
      <c r="S221" s="18">
        <v>6439.9884999999995</v>
      </c>
      <c r="T221" s="19" t="s">
        <v>33</v>
      </c>
      <c r="U221" s="20" t="s">
        <v>565</v>
      </c>
      <c r="V221" s="21">
        <v>48</v>
      </c>
      <c r="W221" s="21">
        <v>6</v>
      </c>
      <c r="X221" s="22"/>
    </row>
    <row r="222" spans="1:24" s="1" customFormat="1" ht="61.05" customHeight="1" x14ac:dyDescent="0.3">
      <c r="A222" s="23" t="s">
        <v>352</v>
      </c>
      <c r="B222" s="23" t="s">
        <v>561</v>
      </c>
      <c r="C222" s="12" t="s">
        <v>562</v>
      </c>
      <c r="D222" s="51"/>
      <c r="E222" s="36" t="str">
        <f>HYPERLINK("https://www.google.ru/search?q=112105808&amp;newwindow=1&amp;tbm=isch","Еще фото")</f>
        <v>Еще фото</v>
      </c>
      <c r="F222" s="32" t="s">
        <v>297</v>
      </c>
      <c r="G222" s="23" t="s">
        <v>48</v>
      </c>
      <c r="H222" s="23" t="s">
        <v>27</v>
      </c>
      <c r="I222" s="23" t="s">
        <v>48</v>
      </c>
      <c r="J222" s="14" t="s">
        <v>28</v>
      </c>
      <c r="K222" s="15" t="s">
        <v>55</v>
      </c>
      <c r="L222" s="53"/>
      <c r="M222" s="14" t="s">
        <v>57</v>
      </c>
      <c r="N222" s="14" t="s">
        <v>31</v>
      </c>
      <c r="O222" s="14" t="s">
        <v>58</v>
      </c>
      <c r="P222" s="15" t="s">
        <v>564</v>
      </c>
      <c r="Q222" s="16">
        <v>10599</v>
      </c>
      <c r="R222" s="17">
        <v>47.16</v>
      </c>
      <c r="S222" s="18">
        <v>6439.9884999999995</v>
      </c>
      <c r="T222" s="19" t="s">
        <v>33</v>
      </c>
      <c r="U222" s="20" t="s">
        <v>566</v>
      </c>
      <c r="V222" s="24" t="s">
        <v>37</v>
      </c>
      <c r="W222" s="21">
        <v>9</v>
      </c>
      <c r="X222" s="22"/>
    </row>
    <row r="223" spans="1:24" s="1" customFormat="1" ht="108" customHeight="1" x14ac:dyDescent="0.3">
      <c r="A223" s="11" t="s">
        <v>352</v>
      </c>
      <c r="B223" s="11" t="s">
        <v>567</v>
      </c>
      <c r="C223" s="12" t="s">
        <v>568</v>
      </c>
      <c r="D223" s="29"/>
      <c r="E223" s="36" t="str">
        <f>HYPERLINK("https://www.google.ru/search?q=112105814&amp;newwindow=1&amp;tbm=isch","Еще фото")</f>
        <v>Еще фото</v>
      </c>
      <c r="F223" s="13"/>
      <c r="G223" s="11" t="s">
        <v>48</v>
      </c>
      <c r="H223" s="11" t="s">
        <v>27</v>
      </c>
      <c r="I223" s="14" t="s">
        <v>48</v>
      </c>
      <c r="J223" s="14" t="s">
        <v>28</v>
      </c>
      <c r="K223" s="15" t="s">
        <v>55</v>
      </c>
      <c r="L223" s="14" t="s">
        <v>569</v>
      </c>
      <c r="M223" s="14" t="s">
        <v>57</v>
      </c>
      <c r="N223" s="14" t="s">
        <v>91</v>
      </c>
      <c r="O223" s="14" t="s">
        <v>58</v>
      </c>
      <c r="P223" s="15" t="s">
        <v>570</v>
      </c>
      <c r="Q223" s="16">
        <v>10599</v>
      </c>
      <c r="R223" s="17">
        <v>47.16</v>
      </c>
      <c r="S223" s="18">
        <v>6439.9884999999995</v>
      </c>
      <c r="T223" s="19" t="s">
        <v>33</v>
      </c>
      <c r="U223" s="20" t="s">
        <v>368</v>
      </c>
      <c r="V223" s="24" t="s">
        <v>71</v>
      </c>
      <c r="W223" s="21">
        <v>1</v>
      </c>
      <c r="X223" s="22"/>
    </row>
    <row r="224" spans="1:24" s="1" customFormat="1" ht="108" customHeight="1" x14ac:dyDescent="0.3">
      <c r="A224" s="11" t="s">
        <v>352</v>
      </c>
      <c r="B224" s="11" t="s">
        <v>498</v>
      </c>
      <c r="C224" s="12" t="s">
        <v>571</v>
      </c>
      <c r="D224" s="29"/>
      <c r="E224" s="36" t="str">
        <f>HYPERLINK("https://www.google.ru/search?q=112118173&amp;newwindow=1&amp;tbm=isch","Еще фото")</f>
        <v>Еще фото</v>
      </c>
      <c r="F224" s="13"/>
      <c r="G224" s="11" t="s">
        <v>48</v>
      </c>
      <c r="H224" s="11" t="s">
        <v>27</v>
      </c>
      <c r="I224" s="14" t="s">
        <v>48</v>
      </c>
      <c r="J224" s="14" t="s">
        <v>28</v>
      </c>
      <c r="K224" s="15" t="s">
        <v>29</v>
      </c>
      <c r="L224" s="14" t="s">
        <v>572</v>
      </c>
      <c r="M224" s="14"/>
      <c r="N224" s="14" t="s">
        <v>91</v>
      </c>
      <c r="O224" s="14"/>
      <c r="P224" s="15" t="s">
        <v>32</v>
      </c>
      <c r="Q224" s="16">
        <v>10599</v>
      </c>
      <c r="R224" s="17">
        <v>47.16</v>
      </c>
      <c r="S224" s="18">
        <v>6439.9884999999995</v>
      </c>
      <c r="T224" s="19" t="s">
        <v>33</v>
      </c>
      <c r="U224" s="20" t="s">
        <v>34</v>
      </c>
      <c r="V224" s="21">
        <v>46</v>
      </c>
      <c r="W224" s="21">
        <v>1</v>
      </c>
      <c r="X224" s="22"/>
    </row>
    <row r="225" spans="1:24" s="1" customFormat="1" ht="108" customHeight="1" x14ac:dyDescent="0.3">
      <c r="A225" s="11" t="s">
        <v>352</v>
      </c>
      <c r="B225" s="11" t="s">
        <v>498</v>
      </c>
      <c r="C225" s="12" t="s">
        <v>573</v>
      </c>
      <c r="D225" s="29"/>
      <c r="E225" s="36" t="str">
        <f>HYPERLINK("https://www.google.ru/search?q=112118346&amp;newwindow=1&amp;tbm=isch","Еще фото")</f>
        <v>Еще фото</v>
      </c>
      <c r="F225" s="13"/>
      <c r="G225" s="11" t="s">
        <v>48</v>
      </c>
      <c r="H225" s="11" t="s">
        <v>27</v>
      </c>
      <c r="I225" s="14" t="s">
        <v>48</v>
      </c>
      <c r="J225" s="14" t="s">
        <v>28</v>
      </c>
      <c r="K225" s="15" t="s">
        <v>29</v>
      </c>
      <c r="L225" s="14" t="s">
        <v>574</v>
      </c>
      <c r="M225" s="14"/>
      <c r="N225" s="14" t="s">
        <v>31</v>
      </c>
      <c r="O225" s="14"/>
      <c r="P225" s="15" t="s">
        <v>291</v>
      </c>
      <c r="Q225" s="16">
        <v>10599</v>
      </c>
      <c r="R225" s="17">
        <v>47.16</v>
      </c>
      <c r="S225" s="18">
        <v>6439.9884999999995</v>
      </c>
      <c r="T225" s="19" t="s">
        <v>33</v>
      </c>
      <c r="U225" s="20" t="s">
        <v>34</v>
      </c>
      <c r="V225" s="21">
        <v>46</v>
      </c>
      <c r="W225" s="21">
        <v>1</v>
      </c>
      <c r="X225" s="22"/>
    </row>
    <row r="226" spans="1:24" s="1" customFormat="1" ht="52.05" customHeight="1" x14ac:dyDescent="0.3">
      <c r="A226" s="11" t="s">
        <v>352</v>
      </c>
      <c r="B226" s="11" t="s">
        <v>575</v>
      </c>
      <c r="C226" s="12" t="s">
        <v>576</v>
      </c>
      <c r="D226" s="50"/>
      <c r="E226" s="36" t="str">
        <f>HYPERLINK("https://www.google.ru/search?q=112140635&amp;newwindow=1&amp;tbm=isch","Еще фото")</f>
        <v>Еще фото</v>
      </c>
      <c r="F226" s="13"/>
      <c r="G226" s="11" t="s">
        <v>48</v>
      </c>
      <c r="H226" s="11" t="s">
        <v>27</v>
      </c>
      <c r="I226" s="14" t="s">
        <v>48</v>
      </c>
      <c r="J226" s="14" t="s">
        <v>28</v>
      </c>
      <c r="K226" s="15" t="s">
        <v>29</v>
      </c>
      <c r="L226" s="52" t="s">
        <v>577</v>
      </c>
      <c r="M226" s="14" t="s">
        <v>57</v>
      </c>
      <c r="N226" s="14" t="s">
        <v>91</v>
      </c>
      <c r="O226" s="14" t="s">
        <v>58</v>
      </c>
      <c r="P226" s="15" t="s">
        <v>32</v>
      </c>
      <c r="Q226" s="16">
        <v>10599</v>
      </c>
      <c r="R226" s="17">
        <v>47.16</v>
      </c>
      <c r="S226" s="18">
        <v>6439.9884999999995</v>
      </c>
      <c r="T226" s="19" t="s">
        <v>33</v>
      </c>
      <c r="U226" s="20" t="s">
        <v>35</v>
      </c>
      <c r="V226" s="21">
        <v>46</v>
      </c>
      <c r="W226" s="21">
        <v>1</v>
      </c>
      <c r="X226" s="22"/>
    </row>
    <row r="227" spans="1:24" s="1" customFormat="1" ht="61.05" customHeight="1" x14ac:dyDescent="0.3">
      <c r="A227" s="23" t="s">
        <v>352</v>
      </c>
      <c r="B227" s="23" t="s">
        <v>575</v>
      </c>
      <c r="C227" s="12" t="s">
        <v>576</v>
      </c>
      <c r="D227" s="51"/>
      <c r="E227" s="36" t="str">
        <f>HYPERLINK("https://www.google.ru/search?q=112140635&amp;newwindow=1&amp;tbm=isch","Еще фото")</f>
        <v>Еще фото</v>
      </c>
      <c r="F227" s="13"/>
      <c r="G227" s="23" t="s">
        <v>48</v>
      </c>
      <c r="H227" s="23" t="s">
        <v>27</v>
      </c>
      <c r="I227" s="23" t="s">
        <v>48</v>
      </c>
      <c r="J227" s="14" t="s">
        <v>28</v>
      </c>
      <c r="K227" s="15" t="s">
        <v>29</v>
      </c>
      <c r="L227" s="53"/>
      <c r="M227" s="14" t="s">
        <v>57</v>
      </c>
      <c r="N227" s="14" t="s">
        <v>91</v>
      </c>
      <c r="O227" s="14" t="s">
        <v>58</v>
      </c>
      <c r="P227" s="15" t="s">
        <v>32</v>
      </c>
      <c r="Q227" s="16">
        <v>10599</v>
      </c>
      <c r="R227" s="17">
        <v>47.16</v>
      </c>
      <c r="S227" s="18">
        <v>6439.9884999999995</v>
      </c>
      <c r="T227" s="19" t="s">
        <v>33</v>
      </c>
      <c r="U227" s="20" t="s">
        <v>39</v>
      </c>
      <c r="V227" s="24" t="s">
        <v>97</v>
      </c>
      <c r="W227" s="21">
        <v>2</v>
      </c>
      <c r="X227" s="22"/>
    </row>
    <row r="228" spans="1:24" s="1" customFormat="1" ht="35" customHeight="1" x14ac:dyDescent="0.3">
      <c r="A228" s="11" t="s">
        <v>352</v>
      </c>
      <c r="B228" s="11" t="s">
        <v>578</v>
      </c>
      <c r="C228" s="12" t="s">
        <v>579</v>
      </c>
      <c r="D228" s="54"/>
      <c r="E228" s="36" t="str">
        <f>HYPERLINK("https://www.google.ru/search?q=112106793&amp;newwindow=1&amp;tbm=isch","Еще фото")</f>
        <v>Еще фото</v>
      </c>
      <c r="F228" s="13"/>
      <c r="G228" s="11" t="s">
        <v>48</v>
      </c>
      <c r="H228" s="11" t="s">
        <v>27</v>
      </c>
      <c r="I228" s="14" t="s">
        <v>48</v>
      </c>
      <c r="J228" s="14" t="s">
        <v>28</v>
      </c>
      <c r="K228" s="15" t="s">
        <v>55</v>
      </c>
      <c r="L228" s="52" t="s">
        <v>580</v>
      </c>
      <c r="M228" s="14"/>
      <c r="N228" s="14" t="s">
        <v>91</v>
      </c>
      <c r="O228" s="14"/>
      <c r="P228" s="15" t="s">
        <v>67</v>
      </c>
      <c r="Q228" s="16">
        <v>13999</v>
      </c>
      <c r="R228" s="17">
        <v>47.14</v>
      </c>
      <c r="S228" s="18">
        <v>8509.9884999999995</v>
      </c>
      <c r="T228" s="19" t="s">
        <v>33</v>
      </c>
      <c r="U228" s="20" t="s">
        <v>581</v>
      </c>
      <c r="V228" s="21">
        <v>40</v>
      </c>
      <c r="W228" s="21">
        <v>1</v>
      </c>
      <c r="X228" s="22"/>
    </row>
    <row r="229" spans="1:24" s="1" customFormat="1" ht="35" customHeight="1" x14ac:dyDescent="0.3">
      <c r="A229" s="23" t="s">
        <v>352</v>
      </c>
      <c r="B229" s="23" t="s">
        <v>578</v>
      </c>
      <c r="C229" s="12" t="s">
        <v>579</v>
      </c>
      <c r="D229" s="55"/>
      <c r="E229" s="36" t="str">
        <f>HYPERLINK("https://www.google.ru/search?q=112106793&amp;newwindow=1&amp;tbm=isch","Еще фото")</f>
        <v>Еще фото</v>
      </c>
      <c r="F229" s="13"/>
      <c r="G229" s="23" t="s">
        <v>48</v>
      </c>
      <c r="H229" s="23" t="s">
        <v>27</v>
      </c>
      <c r="I229" s="23" t="s">
        <v>48</v>
      </c>
      <c r="J229" s="14" t="s">
        <v>28</v>
      </c>
      <c r="K229" s="15" t="s">
        <v>55</v>
      </c>
      <c r="L229" s="57"/>
      <c r="M229" s="14"/>
      <c r="N229" s="14" t="s">
        <v>91</v>
      </c>
      <c r="O229" s="14"/>
      <c r="P229" s="15" t="s">
        <v>67</v>
      </c>
      <c r="Q229" s="16">
        <v>13999</v>
      </c>
      <c r="R229" s="17">
        <v>47.14</v>
      </c>
      <c r="S229" s="18">
        <v>8509.9884999999995</v>
      </c>
      <c r="T229" s="19" t="s">
        <v>33</v>
      </c>
      <c r="U229" s="20" t="s">
        <v>429</v>
      </c>
      <c r="V229" s="21">
        <v>42</v>
      </c>
      <c r="W229" s="21">
        <v>2</v>
      </c>
      <c r="X229" s="22"/>
    </row>
    <row r="230" spans="1:24" s="1" customFormat="1" ht="37.049999999999997" customHeight="1" x14ac:dyDescent="0.3">
      <c r="A230" s="23" t="s">
        <v>352</v>
      </c>
      <c r="B230" s="23" t="s">
        <v>578</v>
      </c>
      <c r="C230" s="12" t="s">
        <v>579</v>
      </c>
      <c r="D230" s="56"/>
      <c r="E230" s="36" t="str">
        <f>HYPERLINK("https://www.google.ru/search?q=112106793&amp;newwindow=1&amp;tbm=isch","Еще фото")</f>
        <v>Еще фото</v>
      </c>
      <c r="F230" s="13"/>
      <c r="G230" s="23" t="s">
        <v>48</v>
      </c>
      <c r="H230" s="23" t="s">
        <v>27</v>
      </c>
      <c r="I230" s="23" t="s">
        <v>48</v>
      </c>
      <c r="J230" s="14" t="s">
        <v>28</v>
      </c>
      <c r="K230" s="15" t="s">
        <v>55</v>
      </c>
      <c r="L230" s="53"/>
      <c r="M230" s="14"/>
      <c r="N230" s="14" t="s">
        <v>91</v>
      </c>
      <c r="O230" s="14"/>
      <c r="P230" s="15" t="s">
        <v>67</v>
      </c>
      <c r="Q230" s="16">
        <v>13999</v>
      </c>
      <c r="R230" s="17">
        <v>47.14</v>
      </c>
      <c r="S230" s="18">
        <v>8509.9884999999995</v>
      </c>
      <c r="T230" s="19" t="s">
        <v>33</v>
      </c>
      <c r="U230" s="20" t="s">
        <v>582</v>
      </c>
      <c r="V230" s="21">
        <v>42</v>
      </c>
      <c r="W230" s="21">
        <v>1</v>
      </c>
      <c r="X230" s="22"/>
    </row>
    <row r="231" spans="1:24" s="1" customFormat="1" ht="52.05" customHeight="1" x14ac:dyDescent="0.3">
      <c r="A231" s="11" t="s">
        <v>352</v>
      </c>
      <c r="B231" s="11" t="s">
        <v>583</v>
      </c>
      <c r="C231" s="12" t="s">
        <v>584</v>
      </c>
      <c r="D231" s="50"/>
      <c r="E231" s="36" t="str">
        <f>HYPERLINK("https://www.google.ru/search?q=112322201&amp;newwindow=1&amp;tbm=isch","Еще фото")</f>
        <v>Еще фото</v>
      </c>
      <c r="F231" s="13"/>
      <c r="G231" s="11" t="s">
        <v>48</v>
      </c>
      <c r="H231" s="11" t="s">
        <v>27</v>
      </c>
      <c r="I231" s="14" t="s">
        <v>48</v>
      </c>
      <c r="J231" s="14" t="s">
        <v>28</v>
      </c>
      <c r="K231" s="15" t="s">
        <v>29</v>
      </c>
      <c r="L231" s="52" t="s">
        <v>585</v>
      </c>
      <c r="M231" s="14"/>
      <c r="N231" s="14" t="s">
        <v>91</v>
      </c>
      <c r="O231" s="14"/>
      <c r="P231" s="15" t="s">
        <v>291</v>
      </c>
      <c r="Q231" s="16">
        <v>13999</v>
      </c>
      <c r="R231" s="17">
        <v>47.14</v>
      </c>
      <c r="S231" s="18">
        <v>8509.9884999999995</v>
      </c>
      <c r="T231" s="19" t="s">
        <v>33</v>
      </c>
      <c r="U231" s="20" t="s">
        <v>41</v>
      </c>
      <c r="V231" s="21">
        <v>48</v>
      </c>
      <c r="W231" s="21">
        <v>1</v>
      </c>
      <c r="X231" s="22"/>
    </row>
    <row r="232" spans="1:24" s="1" customFormat="1" ht="61.05" customHeight="1" x14ac:dyDescent="0.3">
      <c r="A232" s="23" t="s">
        <v>352</v>
      </c>
      <c r="B232" s="23" t="s">
        <v>583</v>
      </c>
      <c r="C232" s="12" t="s">
        <v>584</v>
      </c>
      <c r="D232" s="51"/>
      <c r="E232" s="36" t="str">
        <f>HYPERLINK("https://www.google.ru/search?q=112322201&amp;newwindow=1&amp;tbm=isch","Еще фото")</f>
        <v>Еще фото</v>
      </c>
      <c r="F232" s="13"/>
      <c r="G232" s="23" t="s">
        <v>48</v>
      </c>
      <c r="H232" s="23" t="s">
        <v>27</v>
      </c>
      <c r="I232" s="23" t="s">
        <v>48</v>
      </c>
      <c r="J232" s="14" t="s">
        <v>28</v>
      </c>
      <c r="K232" s="15" t="s">
        <v>29</v>
      </c>
      <c r="L232" s="53"/>
      <c r="M232" s="14"/>
      <c r="N232" s="14" t="s">
        <v>91</v>
      </c>
      <c r="O232" s="14"/>
      <c r="P232" s="15" t="s">
        <v>291</v>
      </c>
      <c r="Q232" s="16">
        <v>13999</v>
      </c>
      <c r="R232" s="17">
        <v>47.14</v>
      </c>
      <c r="S232" s="18">
        <v>8509.9884999999995</v>
      </c>
      <c r="T232" s="19" t="s">
        <v>33</v>
      </c>
      <c r="U232" s="20" t="s">
        <v>42</v>
      </c>
      <c r="V232" s="21">
        <v>48</v>
      </c>
      <c r="W232" s="21">
        <v>1</v>
      </c>
      <c r="X232" s="22"/>
    </row>
    <row r="233" spans="1:24" s="1" customFormat="1" ht="108" customHeight="1" x14ac:dyDescent="0.3">
      <c r="A233" s="11" t="s">
        <v>352</v>
      </c>
      <c r="B233" s="11" t="s">
        <v>586</v>
      </c>
      <c r="C233" s="12" t="s">
        <v>587</v>
      </c>
      <c r="D233" s="29"/>
      <c r="E233" s="36" t="str">
        <f>HYPERLINK("https://www.google.ru/search?q=112351189&amp;newwindow=1&amp;tbm=isch","Еще фото")</f>
        <v>Еще фото</v>
      </c>
      <c r="F233" s="13"/>
      <c r="G233" s="11" t="s">
        <v>48</v>
      </c>
      <c r="H233" s="11" t="s">
        <v>27</v>
      </c>
      <c r="I233" s="14" t="s">
        <v>48</v>
      </c>
      <c r="J233" s="14" t="s">
        <v>28</v>
      </c>
      <c r="K233" s="15" t="s">
        <v>55</v>
      </c>
      <c r="L233" s="14" t="s">
        <v>588</v>
      </c>
      <c r="M233" s="14"/>
      <c r="N233" s="14" t="s">
        <v>31</v>
      </c>
      <c r="O233" s="14"/>
      <c r="P233" s="15" t="s">
        <v>469</v>
      </c>
      <c r="Q233" s="16">
        <v>13999</v>
      </c>
      <c r="R233" s="17">
        <v>47.14</v>
      </c>
      <c r="S233" s="18">
        <v>8509.9884999999995</v>
      </c>
      <c r="T233" s="19" t="s">
        <v>33</v>
      </c>
      <c r="U233" s="20" t="s">
        <v>429</v>
      </c>
      <c r="V233" s="21">
        <v>42</v>
      </c>
      <c r="W233" s="21">
        <v>2</v>
      </c>
      <c r="X233" s="22"/>
    </row>
    <row r="234" spans="1:24" s="1" customFormat="1" ht="52.05" customHeight="1" x14ac:dyDescent="0.3">
      <c r="A234" s="11" t="s">
        <v>352</v>
      </c>
      <c r="B234" s="11" t="s">
        <v>589</v>
      </c>
      <c r="C234" s="12" t="s">
        <v>590</v>
      </c>
      <c r="D234" s="50"/>
      <c r="E234" s="36" t="str">
        <f>HYPERLINK("https://www.google.ru/search?q=112351236&amp;newwindow=1&amp;tbm=isch","Еще фото")</f>
        <v>Еще фото</v>
      </c>
      <c r="F234" s="13"/>
      <c r="G234" s="11" t="s">
        <v>48</v>
      </c>
      <c r="H234" s="11" t="s">
        <v>27</v>
      </c>
      <c r="I234" s="14" t="s">
        <v>48</v>
      </c>
      <c r="J234" s="14" t="s">
        <v>28</v>
      </c>
      <c r="K234" s="15" t="s">
        <v>55</v>
      </c>
      <c r="L234" s="52" t="s">
        <v>548</v>
      </c>
      <c r="M234" s="14"/>
      <c r="N234" s="14" t="s">
        <v>31</v>
      </c>
      <c r="O234" s="14"/>
      <c r="P234" s="15" t="s">
        <v>67</v>
      </c>
      <c r="Q234" s="16">
        <v>13999</v>
      </c>
      <c r="R234" s="17">
        <v>47.14</v>
      </c>
      <c r="S234" s="18">
        <v>8509.9884999999995</v>
      </c>
      <c r="T234" s="19" t="s">
        <v>33</v>
      </c>
      <c r="U234" s="20" t="s">
        <v>363</v>
      </c>
      <c r="V234" s="21">
        <v>40</v>
      </c>
      <c r="W234" s="21">
        <v>1</v>
      </c>
      <c r="X234" s="22"/>
    </row>
    <row r="235" spans="1:24" s="1" customFormat="1" ht="61.05" customHeight="1" x14ac:dyDescent="0.3">
      <c r="A235" s="23" t="s">
        <v>352</v>
      </c>
      <c r="B235" s="23" t="s">
        <v>589</v>
      </c>
      <c r="C235" s="12" t="s">
        <v>590</v>
      </c>
      <c r="D235" s="51"/>
      <c r="E235" s="36" t="str">
        <f>HYPERLINK("https://www.google.ru/search?q=112351236&amp;newwindow=1&amp;tbm=isch","Еще фото")</f>
        <v>Еще фото</v>
      </c>
      <c r="F235" s="13"/>
      <c r="G235" s="23" t="s">
        <v>48</v>
      </c>
      <c r="H235" s="23" t="s">
        <v>27</v>
      </c>
      <c r="I235" s="23" t="s">
        <v>48</v>
      </c>
      <c r="J235" s="14" t="s">
        <v>28</v>
      </c>
      <c r="K235" s="15" t="s">
        <v>55</v>
      </c>
      <c r="L235" s="53"/>
      <c r="M235" s="14"/>
      <c r="N235" s="14" t="s">
        <v>31</v>
      </c>
      <c r="O235" s="14"/>
      <c r="P235" s="15" t="s">
        <v>67</v>
      </c>
      <c r="Q235" s="16">
        <v>13999</v>
      </c>
      <c r="R235" s="17">
        <v>47.14</v>
      </c>
      <c r="S235" s="18">
        <v>8509.9884999999995</v>
      </c>
      <c r="T235" s="19" t="s">
        <v>33</v>
      </c>
      <c r="U235" s="20" t="s">
        <v>371</v>
      </c>
      <c r="V235" s="24" t="s">
        <v>87</v>
      </c>
      <c r="W235" s="21">
        <v>1</v>
      </c>
      <c r="X235" s="22"/>
    </row>
    <row r="236" spans="1:24" s="1" customFormat="1" ht="108" customHeight="1" x14ac:dyDescent="0.3">
      <c r="A236" s="11" t="s">
        <v>352</v>
      </c>
      <c r="B236" s="11" t="s">
        <v>591</v>
      </c>
      <c r="C236" s="12" t="s">
        <v>592</v>
      </c>
      <c r="D236" s="29"/>
      <c r="E236" s="36" t="str">
        <f>HYPERLINK("https://www.google.ru/search?q=L736QDTO&amp;newwindow=1&amp;tbm=isch","Еще фото")</f>
        <v>Еще фото</v>
      </c>
      <c r="F236" s="13"/>
      <c r="G236" s="11" t="s">
        <v>48</v>
      </c>
      <c r="H236" s="11" t="s">
        <v>27</v>
      </c>
      <c r="I236" s="14" t="s">
        <v>48</v>
      </c>
      <c r="J236" s="14" t="s">
        <v>28</v>
      </c>
      <c r="K236" s="15" t="s">
        <v>29</v>
      </c>
      <c r="L236" s="14" t="s">
        <v>593</v>
      </c>
      <c r="M236" s="14" t="s">
        <v>57</v>
      </c>
      <c r="N236" s="14" t="s">
        <v>31</v>
      </c>
      <c r="O236" s="14" t="s">
        <v>58</v>
      </c>
      <c r="P236" s="15" t="s">
        <v>391</v>
      </c>
      <c r="Q236" s="16">
        <v>13999</v>
      </c>
      <c r="R236" s="17">
        <v>47.14</v>
      </c>
      <c r="S236" s="18">
        <v>8509.9884999999995</v>
      </c>
      <c r="T236" s="19" t="s">
        <v>33</v>
      </c>
      <c r="U236" s="20" t="s">
        <v>532</v>
      </c>
      <c r="V236" s="24" t="s">
        <v>37</v>
      </c>
      <c r="W236" s="21">
        <v>1</v>
      </c>
      <c r="X236" s="22"/>
    </row>
    <row r="237" spans="1:24" s="1" customFormat="1" ht="108" customHeight="1" x14ac:dyDescent="0.3">
      <c r="A237" s="11" t="s">
        <v>352</v>
      </c>
      <c r="B237" s="11" t="s">
        <v>594</v>
      </c>
      <c r="C237" s="12" t="s">
        <v>595</v>
      </c>
      <c r="D237" s="29"/>
      <c r="E237" s="36" t="str">
        <f>HYPERLINK("https://www.google.ru/search?q=112376715&amp;newwindow=1&amp;tbm=isch","Еще фото")</f>
        <v>Еще фото</v>
      </c>
      <c r="F237" s="13"/>
      <c r="G237" s="11" t="s">
        <v>48</v>
      </c>
      <c r="H237" s="11" t="s">
        <v>27</v>
      </c>
      <c r="I237" s="14" t="s">
        <v>48</v>
      </c>
      <c r="J237" s="14" t="s">
        <v>28</v>
      </c>
      <c r="K237" s="15" t="s">
        <v>55</v>
      </c>
      <c r="L237" s="14"/>
      <c r="M237" s="14"/>
      <c r="N237" s="14" t="s">
        <v>238</v>
      </c>
      <c r="O237" s="14"/>
      <c r="P237" s="15" t="s">
        <v>67</v>
      </c>
      <c r="Q237" s="16">
        <v>10399</v>
      </c>
      <c r="R237" s="17">
        <v>47.11</v>
      </c>
      <c r="S237" s="18">
        <v>6324.9884999999995</v>
      </c>
      <c r="T237" s="19" t="s">
        <v>33</v>
      </c>
      <c r="U237" s="20" t="s">
        <v>357</v>
      </c>
      <c r="V237" s="21">
        <v>40</v>
      </c>
      <c r="W237" s="21">
        <v>1</v>
      </c>
      <c r="X237" s="22"/>
    </row>
    <row r="238" spans="1:24" s="1" customFormat="1" ht="26" customHeight="1" x14ac:dyDescent="0.3">
      <c r="A238" s="11" t="s">
        <v>352</v>
      </c>
      <c r="B238" s="11" t="s">
        <v>596</v>
      </c>
      <c r="C238" s="12" t="s">
        <v>597</v>
      </c>
      <c r="D238" s="54"/>
      <c r="E238" s="36" t="str">
        <f>HYPERLINK("https://www.google.ru/search?q=112363517&amp;newwindow=1&amp;tbm=isch","Еще фото")</f>
        <v>Еще фото</v>
      </c>
      <c r="F238" s="13"/>
      <c r="G238" s="11" t="s">
        <v>48</v>
      </c>
      <c r="H238" s="11" t="s">
        <v>27</v>
      </c>
      <c r="I238" s="14" t="s">
        <v>48</v>
      </c>
      <c r="J238" s="14" t="s">
        <v>28</v>
      </c>
      <c r="K238" s="15" t="s">
        <v>55</v>
      </c>
      <c r="L238" s="52" t="s">
        <v>552</v>
      </c>
      <c r="M238" s="14"/>
      <c r="N238" s="14" t="s">
        <v>31</v>
      </c>
      <c r="O238" s="14"/>
      <c r="P238" s="15" t="s">
        <v>415</v>
      </c>
      <c r="Q238" s="16">
        <v>13599</v>
      </c>
      <c r="R238" s="17">
        <v>47.06</v>
      </c>
      <c r="S238" s="18">
        <v>8279.9884999999995</v>
      </c>
      <c r="T238" s="19" t="s">
        <v>33</v>
      </c>
      <c r="U238" s="20" t="s">
        <v>372</v>
      </c>
      <c r="V238" s="21">
        <v>46</v>
      </c>
      <c r="W238" s="21">
        <v>2</v>
      </c>
      <c r="X238" s="22"/>
    </row>
    <row r="239" spans="1:24" s="1" customFormat="1" ht="26" customHeight="1" x14ac:dyDescent="0.3">
      <c r="A239" s="23" t="s">
        <v>352</v>
      </c>
      <c r="B239" s="23" t="s">
        <v>596</v>
      </c>
      <c r="C239" s="12" t="s">
        <v>597</v>
      </c>
      <c r="D239" s="55"/>
      <c r="E239" s="36" t="str">
        <f>HYPERLINK("https://www.google.ru/search?q=112363517&amp;newwindow=1&amp;tbm=isch","Еще фото")</f>
        <v>Еще фото</v>
      </c>
      <c r="F239" s="13"/>
      <c r="G239" s="23" t="s">
        <v>48</v>
      </c>
      <c r="H239" s="23" t="s">
        <v>27</v>
      </c>
      <c r="I239" s="23" t="s">
        <v>48</v>
      </c>
      <c r="J239" s="14" t="s">
        <v>28</v>
      </c>
      <c r="K239" s="15" t="s">
        <v>55</v>
      </c>
      <c r="L239" s="57"/>
      <c r="M239" s="14"/>
      <c r="N239" s="14" t="s">
        <v>31</v>
      </c>
      <c r="O239" s="14"/>
      <c r="P239" s="15" t="s">
        <v>415</v>
      </c>
      <c r="Q239" s="16">
        <v>13599</v>
      </c>
      <c r="R239" s="17">
        <v>47.06</v>
      </c>
      <c r="S239" s="18">
        <v>8279.9884999999995</v>
      </c>
      <c r="T239" s="19" t="s">
        <v>33</v>
      </c>
      <c r="U239" s="20" t="s">
        <v>598</v>
      </c>
      <c r="V239" s="24" t="s">
        <v>97</v>
      </c>
      <c r="W239" s="21">
        <v>4</v>
      </c>
      <c r="X239" s="22"/>
    </row>
    <row r="240" spans="1:24" s="1" customFormat="1" ht="26" customHeight="1" x14ac:dyDescent="0.3">
      <c r="A240" s="23" t="s">
        <v>352</v>
      </c>
      <c r="B240" s="23" t="s">
        <v>596</v>
      </c>
      <c r="C240" s="12" t="s">
        <v>597</v>
      </c>
      <c r="D240" s="55"/>
      <c r="E240" s="36" t="str">
        <f>HYPERLINK("https://www.google.ru/search?q=112363517&amp;newwindow=1&amp;tbm=isch","Еще фото")</f>
        <v>Еще фото</v>
      </c>
      <c r="F240" s="13"/>
      <c r="G240" s="23" t="s">
        <v>48</v>
      </c>
      <c r="H240" s="23" t="s">
        <v>27</v>
      </c>
      <c r="I240" s="23" t="s">
        <v>48</v>
      </c>
      <c r="J240" s="14" t="s">
        <v>28</v>
      </c>
      <c r="K240" s="15" t="s">
        <v>55</v>
      </c>
      <c r="L240" s="57"/>
      <c r="M240" s="14"/>
      <c r="N240" s="14" t="s">
        <v>31</v>
      </c>
      <c r="O240" s="14"/>
      <c r="P240" s="15" t="s">
        <v>415</v>
      </c>
      <c r="Q240" s="16">
        <v>13599</v>
      </c>
      <c r="R240" s="17">
        <v>47.06</v>
      </c>
      <c r="S240" s="18">
        <v>8279.9884999999995</v>
      </c>
      <c r="T240" s="19" t="s">
        <v>33</v>
      </c>
      <c r="U240" s="20" t="s">
        <v>565</v>
      </c>
      <c r="V240" s="21">
        <v>48</v>
      </c>
      <c r="W240" s="21">
        <v>7</v>
      </c>
      <c r="X240" s="22"/>
    </row>
    <row r="241" spans="1:24" s="1" customFormat="1" ht="26" customHeight="1" x14ac:dyDescent="0.3">
      <c r="A241" s="23" t="s">
        <v>352</v>
      </c>
      <c r="B241" s="23" t="s">
        <v>596</v>
      </c>
      <c r="C241" s="12" t="s">
        <v>597</v>
      </c>
      <c r="D241" s="56"/>
      <c r="E241" s="36" t="str">
        <f>HYPERLINK("https://www.google.ru/search?q=112363517&amp;newwindow=1&amp;tbm=isch","Еще фото")</f>
        <v>Еще фото</v>
      </c>
      <c r="F241" s="13"/>
      <c r="G241" s="23" t="s">
        <v>48</v>
      </c>
      <c r="H241" s="23" t="s">
        <v>27</v>
      </c>
      <c r="I241" s="23" t="s">
        <v>48</v>
      </c>
      <c r="J241" s="14" t="s">
        <v>28</v>
      </c>
      <c r="K241" s="15" t="s">
        <v>55</v>
      </c>
      <c r="L241" s="53"/>
      <c r="M241" s="14"/>
      <c r="N241" s="14" t="s">
        <v>31</v>
      </c>
      <c r="O241" s="14"/>
      <c r="P241" s="15" t="s">
        <v>415</v>
      </c>
      <c r="Q241" s="16">
        <v>13599</v>
      </c>
      <c r="R241" s="17">
        <v>47.06</v>
      </c>
      <c r="S241" s="18">
        <v>8279.9884999999995</v>
      </c>
      <c r="T241" s="19" t="s">
        <v>33</v>
      </c>
      <c r="U241" s="20" t="s">
        <v>517</v>
      </c>
      <c r="V241" s="21">
        <v>48</v>
      </c>
      <c r="W241" s="21">
        <v>6</v>
      </c>
      <c r="X241" s="22"/>
    </row>
    <row r="242" spans="1:24" s="1" customFormat="1" ht="35" customHeight="1" x14ac:dyDescent="0.3">
      <c r="A242" s="11" t="s">
        <v>352</v>
      </c>
      <c r="B242" s="11" t="s">
        <v>599</v>
      </c>
      <c r="C242" s="12" t="s">
        <v>600</v>
      </c>
      <c r="D242" s="54"/>
      <c r="E242" s="36" t="str">
        <f>HYPERLINK("https://www.google.ru/search?q=112106045&amp;newwindow=1&amp;tbm=isch","Еще фото")</f>
        <v>Еще фото</v>
      </c>
      <c r="F242" s="13"/>
      <c r="G242" s="11" t="s">
        <v>48</v>
      </c>
      <c r="H242" s="11" t="s">
        <v>27</v>
      </c>
      <c r="I242" s="14" t="s">
        <v>48</v>
      </c>
      <c r="J242" s="14" t="s">
        <v>28</v>
      </c>
      <c r="K242" s="15" t="s">
        <v>55</v>
      </c>
      <c r="L242" s="52" t="s">
        <v>601</v>
      </c>
      <c r="M242" s="14"/>
      <c r="N242" s="14" t="s">
        <v>31</v>
      </c>
      <c r="O242" s="14"/>
      <c r="P242" s="15" t="s">
        <v>602</v>
      </c>
      <c r="Q242" s="16">
        <v>11899</v>
      </c>
      <c r="R242" s="17">
        <v>47.05</v>
      </c>
      <c r="S242" s="18">
        <v>7244.9884999999995</v>
      </c>
      <c r="T242" s="19" t="s">
        <v>33</v>
      </c>
      <c r="U242" s="20" t="s">
        <v>357</v>
      </c>
      <c r="V242" s="21">
        <v>40</v>
      </c>
      <c r="W242" s="21">
        <v>2</v>
      </c>
      <c r="X242" s="22"/>
    </row>
    <row r="243" spans="1:24" s="1" customFormat="1" ht="35" customHeight="1" x14ac:dyDescent="0.3">
      <c r="A243" s="23" t="s">
        <v>352</v>
      </c>
      <c r="B243" s="23" t="s">
        <v>599</v>
      </c>
      <c r="C243" s="12" t="s">
        <v>600</v>
      </c>
      <c r="D243" s="55"/>
      <c r="E243" s="36" t="str">
        <f>HYPERLINK("https://www.google.ru/search?q=112106045&amp;newwindow=1&amp;tbm=isch","Еще фото")</f>
        <v>Еще фото</v>
      </c>
      <c r="F243" s="13"/>
      <c r="G243" s="23" t="s">
        <v>48</v>
      </c>
      <c r="H243" s="23" t="s">
        <v>27</v>
      </c>
      <c r="I243" s="23" t="s">
        <v>48</v>
      </c>
      <c r="J243" s="14" t="s">
        <v>28</v>
      </c>
      <c r="K243" s="15" t="s">
        <v>55</v>
      </c>
      <c r="L243" s="57"/>
      <c r="M243" s="14"/>
      <c r="N243" s="14" t="s">
        <v>31</v>
      </c>
      <c r="O243" s="14"/>
      <c r="P243" s="15" t="s">
        <v>602</v>
      </c>
      <c r="Q243" s="16">
        <v>11899</v>
      </c>
      <c r="R243" s="17">
        <v>47.05</v>
      </c>
      <c r="S243" s="18">
        <v>7244.9884999999995</v>
      </c>
      <c r="T243" s="19" t="s">
        <v>33</v>
      </c>
      <c r="U243" s="20" t="s">
        <v>369</v>
      </c>
      <c r="V243" s="21">
        <v>44</v>
      </c>
      <c r="W243" s="21">
        <v>2</v>
      </c>
      <c r="X243" s="22"/>
    </row>
    <row r="244" spans="1:24" s="1" customFormat="1" ht="37.049999999999997" customHeight="1" x14ac:dyDescent="0.3">
      <c r="A244" s="23" t="s">
        <v>352</v>
      </c>
      <c r="B244" s="23" t="s">
        <v>599</v>
      </c>
      <c r="C244" s="12" t="s">
        <v>600</v>
      </c>
      <c r="D244" s="56"/>
      <c r="E244" s="36" t="str">
        <f>HYPERLINK("https://www.google.ru/search?q=112106045&amp;newwindow=1&amp;tbm=isch","Еще фото")</f>
        <v>Еще фото</v>
      </c>
      <c r="F244" s="13"/>
      <c r="G244" s="23" t="s">
        <v>48</v>
      </c>
      <c r="H244" s="23" t="s">
        <v>27</v>
      </c>
      <c r="I244" s="23" t="s">
        <v>48</v>
      </c>
      <c r="J244" s="14" t="s">
        <v>28</v>
      </c>
      <c r="K244" s="15" t="s">
        <v>55</v>
      </c>
      <c r="L244" s="53"/>
      <c r="M244" s="14"/>
      <c r="N244" s="14" t="s">
        <v>31</v>
      </c>
      <c r="O244" s="14"/>
      <c r="P244" s="15" t="s">
        <v>602</v>
      </c>
      <c r="Q244" s="16">
        <v>11899</v>
      </c>
      <c r="R244" s="17">
        <v>47.05</v>
      </c>
      <c r="S244" s="18">
        <v>7244.9884999999995</v>
      </c>
      <c r="T244" s="19" t="s">
        <v>33</v>
      </c>
      <c r="U244" s="20" t="s">
        <v>370</v>
      </c>
      <c r="V244" s="24" t="s">
        <v>87</v>
      </c>
      <c r="W244" s="21">
        <v>1</v>
      </c>
      <c r="X244" s="22"/>
    </row>
    <row r="245" spans="1:24" s="1" customFormat="1" ht="35" customHeight="1" x14ac:dyDescent="0.3">
      <c r="A245" s="11" t="s">
        <v>352</v>
      </c>
      <c r="B245" s="11" t="s">
        <v>603</v>
      </c>
      <c r="C245" s="12" t="s">
        <v>604</v>
      </c>
      <c r="D245" s="54"/>
      <c r="E245" s="36" t="str">
        <f>HYPERLINK("https://www.google.ru/search?q=L31BTVZB&amp;newwindow=1&amp;tbm=isch","Еще фото")</f>
        <v>Еще фото</v>
      </c>
      <c r="F245" s="13"/>
      <c r="G245" s="11" t="s">
        <v>48</v>
      </c>
      <c r="H245" s="11" t="s">
        <v>27</v>
      </c>
      <c r="I245" s="14" t="s">
        <v>48</v>
      </c>
      <c r="J245" s="14" t="s">
        <v>28</v>
      </c>
      <c r="K245" s="15" t="s">
        <v>55</v>
      </c>
      <c r="L245" s="52" t="s">
        <v>605</v>
      </c>
      <c r="M245" s="14" t="s">
        <v>57</v>
      </c>
      <c r="N245" s="14" t="s">
        <v>66</v>
      </c>
      <c r="O245" s="14" t="s">
        <v>58</v>
      </c>
      <c r="P245" s="15" t="s">
        <v>51</v>
      </c>
      <c r="Q245" s="16">
        <v>8499</v>
      </c>
      <c r="R245" s="17">
        <v>47.05</v>
      </c>
      <c r="S245" s="18">
        <v>5174.9884999999995</v>
      </c>
      <c r="T245" s="19" t="s">
        <v>33</v>
      </c>
      <c r="U245" s="20" t="s">
        <v>384</v>
      </c>
      <c r="V245" s="21">
        <v>44</v>
      </c>
      <c r="W245" s="21">
        <v>1</v>
      </c>
      <c r="X245" s="22"/>
    </row>
    <row r="246" spans="1:24" s="1" customFormat="1" ht="35" customHeight="1" x14ac:dyDescent="0.3">
      <c r="A246" s="23" t="s">
        <v>352</v>
      </c>
      <c r="B246" s="23" t="s">
        <v>603</v>
      </c>
      <c r="C246" s="12" t="s">
        <v>604</v>
      </c>
      <c r="D246" s="55"/>
      <c r="E246" s="36" t="str">
        <f>HYPERLINK("https://www.google.ru/search?q=L31BTVZB&amp;newwindow=1&amp;tbm=isch","Еще фото")</f>
        <v>Еще фото</v>
      </c>
      <c r="F246" s="13"/>
      <c r="G246" s="23" t="s">
        <v>48</v>
      </c>
      <c r="H246" s="23" t="s">
        <v>27</v>
      </c>
      <c r="I246" s="23" t="s">
        <v>48</v>
      </c>
      <c r="J246" s="14" t="s">
        <v>28</v>
      </c>
      <c r="K246" s="15" t="s">
        <v>55</v>
      </c>
      <c r="L246" s="57"/>
      <c r="M246" s="14" t="s">
        <v>57</v>
      </c>
      <c r="N246" s="14" t="s">
        <v>66</v>
      </c>
      <c r="O246" s="14" t="s">
        <v>58</v>
      </c>
      <c r="P246" s="15" t="s">
        <v>51</v>
      </c>
      <c r="Q246" s="16">
        <v>8499</v>
      </c>
      <c r="R246" s="17">
        <v>47.05</v>
      </c>
      <c r="S246" s="18">
        <v>5174.9884999999995</v>
      </c>
      <c r="T246" s="19" t="s">
        <v>33</v>
      </c>
      <c r="U246" s="20" t="s">
        <v>369</v>
      </c>
      <c r="V246" s="21">
        <v>44</v>
      </c>
      <c r="W246" s="21">
        <v>1</v>
      </c>
      <c r="X246" s="22"/>
    </row>
    <row r="247" spans="1:24" s="1" customFormat="1" ht="37.049999999999997" customHeight="1" x14ac:dyDescent="0.3">
      <c r="A247" s="23" t="s">
        <v>352</v>
      </c>
      <c r="B247" s="23" t="s">
        <v>603</v>
      </c>
      <c r="C247" s="12" t="s">
        <v>604</v>
      </c>
      <c r="D247" s="56"/>
      <c r="E247" s="36" t="str">
        <f>HYPERLINK("https://www.google.ru/search?q=L31BTVZB&amp;newwindow=1&amp;tbm=isch","Еще фото")</f>
        <v>Еще фото</v>
      </c>
      <c r="F247" s="13"/>
      <c r="G247" s="23" t="s">
        <v>48</v>
      </c>
      <c r="H247" s="23" t="s">
        <v>27</v>
      </c>
      <c r="I247" s="23" t="s">
        <v>48</v>
      </c>
      <c r="J247" s="14" t="s">
        <v>28</v>
      </c>
      <c r="K247" s="15" t="s">
        <v>55</v>
      </c>
      <c r="L247" s="53"/>
      <c r="M247" s="14" t="s">
        <v>57</v>
      </c>
      <c r="N247" s="14" t="s">
        <v>66</v>
      </c>
      <c r="O247" s="14" t="s">
        <v>58</v>
      </c>
      <c r="P247" s="15" t="s">
        <v>51</v>
      </c>
      <c r="Q247" s="16">
        <v>8499</v>
      </c>
      <c r="R247" s="17">
        <v>47.05</v>
      </c>
      <c r="S247" s="18">
        <v>5174.9884999999995</v>
      </c>
      <c r="T247" s="19" t="s">
        <v>33</v>
      </c>
      <c r="U247" s="20" t="s">
        <v>370</v>
      </c>
      <c r="V247" s="24" t="s">
        <v>87</v>
      </c>
      <c r="W247" s="21">
        <v>3</v>
      </c>
      <c r="X247" s="22"/>
    </row>
    <row r="248" spans="1:24" s="1" customFormat="1" ht="108" customHeight="1" x14ac:dyDescent="0.3">
      <c r="A248" s="11" t="s">
        <v>352</v>
      </c>
      <c r="B248" s="11" t="s">
        <v>606</v>
      </c>
      <c r="C248" s="12" t="s">
        <v>607</v>
      </c>
      <c r="D248" s="29"/>
      <c r="E248" s="36" t="str">
        <f>HYPERLINK("https://www.google.ru/search?q=L32YRONR&amp;newwindow=1&amp;tbm=isch","Еще фото")</f>
        <v>Еще фото</v>
      </c>
      <c r="F248" s="13"/>
      <c r="G248" s="11" t="s">
        <v>48</v>
      </c>
      <c r="H248" s="11" t="s">
        <v>27</v>
      </c>
      <c r="I248" s="14" t="s">
        <v>48</v>
      </c>
      <c r="J248" s="14" t="s">
        <v>28</v>
      </c>
      <c r="K248" s="15" t="s">
        <v>55</v>
      </c>
      <c r="L248" s="14" t="s">
        <v>608</v>
      </c>
      <c r="M248" s="14" t="s">
        <v>57</v>
      </c>
      <c r="N248" s="14" t="s">
        <v>31</v>
      </c>
      <c r="O248" s="14"/>
      <c r="P248" s="15" t="s">
        <v>609</v>
      </c>
      <c r="Q248" s="16">
        <v>8499</v>
      </c>
      <c r="R248" s="17">
        <v>47.05</v>
      </c>
      <c r="S248" s="18">
        <v>5174.9884999999995</v>
      </c>
      <c r="T248" s="19" t="s">
        <v>33</v>
      </c>
      <c r="U248" s="20" t="s">
        <v>429</v>
      </c>
      <c r="V248" s="21">
        <v>42</v>
      </c>
      <c r="W248" s="21">
        <v>1</v>
      </c>
      <c r="X248" s="22"/>
    </row>
    <row r="249" spans="1:24" s="1" customFormat="1" ht="108" customHeight="1" x14ac:dyDescent="0.3">
      <c r="A249" s="11" t="s">
        <v>352</v>
      </c>
      <c r="B249" s="11" t="s">
        <v>610</v>
      </c>
      <c r="C249" s="12" t="s">
        <v>611</v>
      </c>
      <c r="D249" s="29"/>
      <c r="E249" s="36" t="str">
        <f>HYPERLINK("https://www.google.ru/search?q=112111825&amp;newwindow=1&amp;tbm=isch","Еще фото")</f>
        <v>Еще фото</v>
      </c>
      <c r="F249" s="13"/>
      <c r="G249" s="11" t="s">
        <v>48</v>
      </c>
      <c r="H249" s="11" t="s">
        <v>27</v>
      </c>
      <c r="I249" s="14" t="s">
        <v>48</v>
      </c>
      <c r="J249" s="14" t="s">
        <v>28</v>
      </c>
      <c r="K249" s="15" t="s">
        <v>55</v>
      </c>
      <c r="L249" s="14" t="s">
        <v>513</v>
      </c>
      <c r="M249" s="14" t="s">
        <v>57</v>
      </c>
      <c r="N249" s="14" t="s">
        <v>31</v>
      </c>
      <c r="O249" s="14" t="s">
        <v>58</v>
      </c>
      <c r="P249" s="15" t="s">
        <v>391</v>
      </c>
      <c r="Q249" s="16">
        <v>11699</v>
      </c>
      <c r="R249" s="17">
        <v>47</v>
      </c>
      <c r="S249" s="18">
        <v>7129.9884999999995</v>
      </c>
      <c r="T249" s="19" t="s">
        <v>33</v>
      </c>
      <c r="U249" s="20" t="s">
        <v>612</v>
      </c>
      <c r="V249" s="24" t="s">
        <v>44</v>
      </c>
      <c r="W249" s="21">
        <v>1</v>
      </c>
      <c r="X249" s="22"/>
    </row>
    <row r="250" spans="1:24" s="1" customFormat="1" ht="108" customHeight="1" x14ac:dyDescent="0.3">
      <c r="A250" s="11" t="s">
        <v>352</v>
      </c>
      <c r="B250" s="11" t="s">
        <v>599</v>
      </c>
      <c r="C250" s="12" t="s">
        <v>613</v>
      </c>
      <c r="D250" s="29"/>
      <c r="E250" s="36" t="str">
        <f>HYPERLINK("https://www.google.ru/search?q=112346309&amp;newwindow=1&amp;tbm=isch","Еще фото")</f>
        <v>Еще фото</v>
      </c>
      <c r="F250" s="13"/>
      <c r="G250" s="11" t="s">
        <v>48</v>
      </c>
      <c r="H250" s="11" t="s">
        <v>27</v>
      </c>
      <c r="I250" s="14" t="s">
        <v>48</v>
      </c>
      <c r="J250" s="14" t="s">
        <v>28</v>
      </c>
      <c r="K250" s="15" t="s">
        <v>55</v>
      </c>
      <c r="L250" s="14" t="s">
        <v>614</v>
      </c>
      <c r="M250" s="14"/>
      <c r="N250" s="14" t="s">
        <v>31</v>
      </c>
      <c r="O250" s="14"/>
      <c r="P250" s="15" t="s">
        <v>615</v>
      </c>
      <c r="Q250" s="16">
        <v>11699</v>
      </c>
      <c r="R250" s="17">
        <v>47</v>
      </c>
      <c r="S250" s="18">
        <v>7129.9884999999995</v>
      </c>
      <c r="T250" s="19" t="s">
        <v>33</v>
      </c>
      <c r="U250" s="20" t="s">
        <v>358</v>
      </c>
      <c r="V250" s="21">
        <v>42</v>
      </c>
      <c r="W250" s="21">
        <v>1</v>
      </c>
      <c r="X250" s="22"/>
    </row>
    <row r="251" spans="1:24" s="1" customFormat="1" ht="11" customHeight="1" x14ac:dyDescent="0.3">
      <c r="A251" s="11" t="s">
        <v>352</v>
      </c>
      <c r="B251" s="11" t="s">
        <v>616</v>
      </c>
      <c r="C251" s="12" t="s">
        <v>617</v>
      </c>
      <c r="D251" s="54"/>
      <c r="E251" s="36" t="str">
        <f t="shared" ref="E251:E261" si="3">HYPERLINK("https://www.google.ru/search?q=112351160&amp;newwindow=1&amp;tbm=isch","Еще фото")</f>
        <v>Еще фото</v>
      </c>
      <c r="F251" s="13"/>
      <c r="G251" s="11" t="s">
        <v>48</v>
      </c>
      <c r="H251" s="11" t="s">
        <v>27</v>
      </c>
      <c r="I251" s="14" t="s">
        <v>48</v>
      </c>
      <c r="J251" s="14" t="s">
        <v>28</v>
      </c>
      <c r="K251" s="15" t="s">
        <v>55</v>
      </c>
      <c r="L251" s="52" t="s">
        <v>618</v>
      </c>
      <c r="M251" s="14"/>
      <c r="N251" s="14" t="s">
        <v>31</v>
      </c>
      <c r="O251" s="14"/>
      <c r="P251" s="15" t="s">
        <v>32</v>
      </c>
      <c r="Q251" s="16">
        <v>11599</v>
      </c>
      <c r="R251" s="17">
        <v>47</v>
      </c>
      <c r="S251" s="18">
        <v>7069.5904999999993</v>
      </c>
      <c r="T251" s="19" t="s">
        <v>33</v>
      </c>
      <c r="U251" s="20" t="s">
        <v>357</v>
      </c>
      <c r="V251" s="21">
        <v>40</v>
      </c>
      <c r="W251" s="21">
        <v>1</v>
      </c>
      <c r="X251" s="22"/>
    </row>
    <row r="252" spans="1:24" s="1" customFormat="1" ht="11" customHeight="1" x14ac:dyDescent="0.3">
      <c r="A252" s="23" t="s">
        <v>352</v>
      </c>
      <c r="B252" s="23" t="s">
        <v>616</v>
      </c>
      <c r="C252" s="12" t="s">
        <v>617</v>
      </c>
      <c r="D252" s="55"/>
      <c r="E252" s="36" t="str">
        <f t="shared" si="3"/>
        <v>Еще фото</v>
      </c>
      <c r="F252" s="13"/>
      <c r="G252" s="23" t="s">
        <v>48</v>
      </c>
      <c r="H252" s="23" t="s">
        <v>27</v>
      </c>
      <c r="I252" s="23" t="s">
        <v>48</v>
      </c>
      <c r="J252" s="14" t="s">
        <v>28</v>
      </c>
      <c r="K252" s="15" t="s">
        <v>55</v>
      </c>
      <c r="L252" s="57"/>
      <c r="M252" s="14"/>
      <c r="N252" s="14" t="s">
        <v>31</v>
      </c>
      <c r="O252" s="14"/>
      <c r="P252" s="15" t="s">
        <v>32</v>
      </c>
      <c r="Q252" s="16">
        <v>11599</v>
      </c>
      <c r="R252" s="17">
        <v>47</v>
      </c>
      <c r="S252" s="18">
        <v>7069.5904999999993</v>
      </c>
      <c r="T252" s="19" t="s">
        <v>33</v>
      </c>
      <c r="U252" s="20" t="s">
        <v>358</v>
      </c>
      <c r="V252" s="21">
        <v>42</v>
      </c>
      <c r="W252" s="21">
        <v>1</v>
      </c>
      <c r="X252" s="22"/>
    </row>
    <row r="253" spans="1:24" s="1" customFormat="1" ht="11" customHeight="1" x14ac:dyDescent="0.3">
      <c r="A253" s="23" t="s">
        <v>352</v>
      </c>
      <c r="B253" s="23" t="s">
        <v>616</v>
      </c>
      <c r="C253" s="12" t="s">
        <v>617</v>
      </c>
      <c r="D253" s="55"/>
      <c r="E253" s="36" t="str">
        <f t="shared" si="3"/>
        <v>Еще фото</v>
      </c>
      <c r="F253" s="13"/>
      <c r="G253" s="23" t="s">
        <v>48</v>
      </c>
      <c r="H253" s="23" t="s">
        <v>27</v>
      </c>
      <c r="I253" s="23" t="s">
        <v>48</v>
      </c>
      <c r="J253" s="14" t="s">
        <v>28</v>
      </c>
      <c r="K253" s="15" t="s">
        <v>55</v>
      </c>
      <c r="L253" s="57"/>
      <c r="M253" s="14"/>
      <c r="N253" s="14" t="s">
        <v>31</v>
      </c>
      <c r="O253" s="14"/>
      <c r="P253" s="15" t="s">
        <v>32</v>
      </c>
      <c r="Q253" s="16">
        <v>11599</v>
      </c>
      <c r="R253" s="17">
        <v>47</v>
      </c>
      <c r="S253" s="18">
        <v>7069.5904999999993</v>
      </c>
      <c r="T253" s="19" t="s">
        <v>33</v>
      </c>
      <c r="U253" s="20" t="s">
        <v>582</v>
      </c>
      <c r="V253" s="21">
        <v>42</v>
      </c>
      <c r="W253" s="21">
        <v>1</v>
      </c>
      <c r="X253" s="22"/>
    </row>
    <row r="254" spans="1:24" s="1" customFormat="1" ht="11" customHeight="1" x14ac:dyDescent="0.3">
      <c r="A254" s="23" t="s">
        <v>352</v>
      </c>
      <c r="B254" s="23" t="s">
        <v>616</v>
      </c>
      <c r="C254" s="12" t="s">
        <v>617</v>
      </c>
      <c r="D254" s="55"/>
      <c r="E254" s="36" t="str">
        <f t="shared" si="3"/>
        <v>Еще фото</v>
      </c>
      <c r="F254" s="13"/>
      <c r="G254" s="23" t="s">
        <v>48</v>
      </c>
      <c r="H254" s="23" t="s">
        <v>27</v>
      </c>
      <c r="I254" s="23" t="s">
        <v>48</v>
      </c>
      <c r="J254" s="14" t="s">
        <v>28</v>
      </c>
      <c r="K254" s="15" t="s">
        <v>55</v>
      </c>
      <c r="L254" s="57"/>
      <c r="M254" s="14"/>
      <c r="N254" s="14" t="s">
        <v>31</v>
      </c>
      <c r="O254" s="14"/>
      <c r="P254" s="15" t="s">
        <v>32</v>
      </c>
      <c r="Q254" s="16">
        <v>11599</v>
      </c>
      <c r="R254" s="17">
        <v>47</v>
      </c>
      <c r="S254" s="18">
        <v>7069.5904999999993</v>
      </c>
      <c r="T254" s="19" t="s">
        <v>33</v>
      </c>
      <c r="U254" s="20" t="s">
        <v>368</v>
      </c>
      <c r="V254" s="24" t="s">
        <v>71</v>
      </c>
      <c r="W254" s="21">
        <v>3</v>
      </c>
      <c r="X254" s="22"/>
    </row>
    <row r="255" spans="1:24" s="1" customFormat="1" ht="11" customHeight="1" x14ac:dyDescent="0.3">
      <c r="A255" s="23" t="s">
        <v>352</v>
      </c>
      <c r="B255" s="23" t="s">
        <v>616</v>
      </c>
      <c r="C255" s="12" t="s">
        <v>617</v>
      </c>
      <c r="D255" s="55"/>
      <c r="E255" s="36" t="str">
        <f t="shared" si="3"/>
        <v>Еще фото</v>
      </c>
      <c r="F255" s="13"/>
      <c r="G255" s="23" t="s">
        <v>48</v>
      </c>
      <c r="H255" s="23" t="s">
        <v>27</v>
      </c>
      <c r="I255" s="23" t="s">
        <v>48</v>
      </c>
      <c r="J255" s="14" t="s">
        <v>28</v>
      </c>
      <c r="K255" s="15" t="s">
        <v>55</v>
      </c>
      <c r="L255" s="57"/>
      <c r="M255" s="14"/>
      <c r="N255" s="14" t="s">
        <v>31</v>
      </c>
      <c r="O255" s="14"/>
      <c r="P255" s="15" t="s">
        <v>32</v>
      </c>
      <c r="Q255" s="16">
        <v>11599</v>
      </c>
      <c r="R255" s="17">
        <v>47</v>
      </c>
      <c r="S255" s="18">
        <v>7069.5904999999993</v>
      </c>
      <c r="T255" s="19" t="s">
        <v>33</v>
      </c>
      <c r="U255" s="20" t="s">
        <v>619</v>
      </c>
      <c r="V255" s="24" t="s">
        <v>71</v>
      </c>
      <c r="W255" s="21">
        <v>3</v>
      </c>
      <c r="X255" s="22"/>
    </row>
    <row r="256" spans="1:24" s="1" customFormat="1" ht="11" customHeight="1" x14ac:dyDescent="0.3">
      <c r="A256" s="23" t="s">
        <v>352</v>
      </c>
      <c r="B256" s="23" t="s">
        <v>616</v>
      </c>
      <c r="C256" s="12" t="s">
        <v>617</v>
      </c>
      <c r="D256" s="55"/>
      <c r="E256" s="36" t="str">
        <f t="shared" si="3"/>
        <v>Еще фото</v>
      </c>
      <c r="F256" s="13"/>
      <c r="G256" s="23" t="s">
        <v>48</v>
      </c>
      <c r="H256" s="23" t="s">
        <v>27</v>
      </c>
      <c r="I256" s="23" t="s">
        <v>48</v>
      </c>
      <c r="J256" s="14" t="s">
        <v>28</v>
      </c>
      <c r="K256" s="15" t="s">
        <v>55</v>
      </c>
      <c r="L256" s="57"/>
      <c r="M256" s="14"/>
      <c r="N256" s="14" t="s">
        <v>31</v>
      </c>
      <c r="O256" s="14"/>
      <c r="P256" s="15" t="s">
        <v>32</v>
      </c>
      <c r="Q256" s="16">
        <v>11599</v>
      </c>
      <c r="R256" s="17">
        <v>47</v>
      </c>
      <c r="S256" s="18">
        <v>7069.5904999999993</v>
      </c>
      <c r="T256" s="19" t="s">
        <v>33</v>
      </c>
      <c r="U256" s="20" t="s">
        <v>620</v>
      </c>
      <c r="V256" s="21">
        <v>44</v>
      </c>
      <c r="W256" s="21">
        <v>1</v>
      </c>
      <c r="X256" s="22"/>
    </row>
    <row r="257" spans="1:24" s="1" customFormat="1" ht="11" customHeight="1" x14ac:dyDescent="0.3">
      <c r="A257" s="23" t="s">
        <v>352</v>
      </c>
      <c r="B257" s="23" t="s">
        <v>616</v>
      </c>
      <c r="C257" s="12" t="s">
        <v>617</v>
      </c>
      <c r="D257" s="55"/>
      <c r="E257" s="36" t="str">
        <f t="shared" si="3"/>
        <v>Еще фото</v>
      </c>
      <c r="F257" s="13"/>
      <c r="G257" s="23" t="s">
        <v>48</v>
      </c>
      <c r="H257" s="23" t="s">
        <v>27</v>
      </c>
      <c r="I257" s="23" t="s">
        <v>48</v>
      </c>
      <c r="J257" s="14" t="s">
        <v>28</v>
      </c>
      <c r="K257" s="15" t="s">
        <v>55</v>
      </c>
      <c r="L257" s="57"/>
      <c r="M257" s="14"/>
      <c r="N257" s="14" t="s">
        <v>31</v>
      </c>
      <c r="O257" s="14"/>
      <c r="P257" s="15" t="s">
        <v>32</v>
      </c>
      <c r="Q257" s="16">
        <v>11599</v>
      </c>
      <c r="R257" s="17">
        <v>47</v>
      </c>
      <c r="S257" s="18">
        <v>7069.5904999999993</v>
      </c>
      <c r="T257" s="19" t="s">
        <v>33</v>
      </c>
      <c r="U257" s="20" t="s">
        <v>371</v>
      </c>
      <c r="V257" s="24" t="s">
        <v>87</v>
      </c>
      <c r="W257" s="21">
        <v>1</v>
      </c>
      <c r="X257" s="22"/>
    </row>
    <row r="258" spans="1:24" s="1" customFormat="1" ht="11" customHeight="1" x14ac:dyDescent="0.3">
      <c r="A258" s="23" t="s">
        <v>352</v>
      </c>
      <c r="B258" s="23" t="s">
        <v>616</v>
      </c>
      <c r="C258" s="12" t="s">
        <v>617</v>
      </c>
      <c r="D258" s="55"/>
      <c r="E258" s="36" t="str">
        <f t="shared" si="3"/>
        <v>Еще фото</v>
      </c>
      <c r="F258" s="13"/>
      <c r="G258" s="23" t="s">
        <v>48</v>
      </c>
      <c r="H258" s="23" t="s">
        <v>27</v>
      </c>
      <c r="I258" s="23" t="s">
        <v>48</v>
      </c>
      <c r="J258" s="14" t="s">
        <v>28</v>
      </c>
      <c r="K258" s="15" t="s">
        <v>55</v>
      </c>
      <c r="L258" s="57"/>
      <c r="M258" s="14"/>
      <c r="N258" s="14" t="s">
        <v>31</v>
      </c>
      <c r="O258" s="14"/>
      <c r="P258" s="15" t="s">
        <v>32</v>
      </c>
      <c r="Q258" s="16">
        <v>11599</v>
      </c>
      <c r="R258" s="17">
        <v>47</v>
      </c>
      <c r="S258" s="18">
        <v>7069.5904999999993</v>
      </c>
      <c r="T258" s="19" t="s">
        <v>33</v>
      </c>
      <c r="U258" s="20" t="s">
        <v>621</v>
      </c>
      <c r="V258" s="24" t="s">
        <v>87</v>
      </c>
      <c r="W258" s="21">
        <v>1</v>
      </c>
      <c r="X258" s="22"/>
    </row>
    <row r="259" spans="1:24" s="1" customFormat="1" ht="11" customHeight="1" x14ac:dyDescent="0.3">
      <c r="A259" s="23" t="s">
        <v>352</v>
      </c>
      <c r="B259" s="23" t="s">
        <v>616</v>
      </c>
      <c r="C259" s="12" t="s">
        <v>617</v>
      </c>
      <c r="D259" s="55"/>
      <c r="E259" s="36" t="str">
        <f t="shared" si="3"/>
        <v>Еще фото</v>
      </c>
      <c r="F259" s="13"/>
      <c r="G259" s="23" t="s">
        <v>48</v>
      </c>
      <c r="H259" s="23" t="s">
        <v>27</v>
      </c>
      <c r="I259" s="23" t="s">
        <v>48</v>
      </c>
      <c r="J259" s="14" t="s">
        <v>28</v>
      </c>
      <c r="K259" s="15" t="s">
        <v>55</v>
      </c>
      <c r="L259" s="57"/>
      <c r="M259" s="14"/>
      <c r="N259" s="14" t="s">
        <v>31</v>
      </c>
      <c r="O259" s="14"/>
      <c r="P259" s="15" t="s">
        <v>32</v>
      </c>
      <c r="Q259" s="16">
        <v>11599</v>
      </c>
      <c r="R259" s="17">
        <v>47</v>
      </c>
      <c r="S259" s="18">
        <v>7069.5904999999993</v>
      </c>
      <c r="T259" s="19" t="s">
        <v>33</v>
      </c>
      <c r="U259" s="20" t="s">
        <v>373</v>
      </c>
      <c r="V259" s="21">
        <v>46</v>
      </c>
      <c r="W259" s="21">
        <v>2</v>
      </c>
      <c r="X259" s="22"/>
    </row>
    <row r="260" spans="1:24" s="1" customFormat="1" ht="11" customHeight="1" x14ac:dyDescent="0.3">
      <c r="A260" s="14" t="s">
        <v>352</v>
      </c>
      <c r="B260" s="14" t="s">
        <v>616</v>
      </c>
      <c r="C260" s="12" t="s">
        <v>617</v>
      </c>
      <c r="D260" s="55"/>
      <c r="E260" s="36" t="str">
        <f t="shared" si="3"/>
        <v>Еще фото</v>
      </c>
      <c r="F260" s="25"/>
      <c r="G260" s="14" t="s">
        <v>48</v>
      </c>
      <c r="H260" s="14" t="s">
        <v>27</v>
      </c>
      <c r="I260" s="14" t="s">
        <v>48</v>
      </c>
      <c r="J260" s="14" t="s">
        <v>28</v>
      </c>
      <c r="K260" s="14" t="s">
        <v>55</v>
      </c>
      <c r="L260" s="57"/>
      <c r="M260" s="14"/>
      <c r="N260" s="14" t="s">
        <v>31</v>
      </c>
      <c r="O260" s="14"/>
      <c r="P260" s="14" t="s">
        <v>32</v>
      </c>
      <c r="Q260" s="26">
        <v>11599</v>
      </c>
      <c r="R260" s="27">
        <v>47</v>
      </c>
      <c r="S260" s="28">
        <v>7069.5904999999993</v>
      </c>
      <c r="T260" s="19" t="s">
        <v>33</v>
      </c>
      <c r="U260" s="20" t="s">
        <v>374</v>
      </c>
      <c r="V260" s="24" t="s">
        <v>97</v>
      </c>
      <c r="W260" s="21">
        <v>1</v>
      </c>
      <c r="X260" s="22"/>
    </row>
    <row r="261" spans="1:24" s="1" customFormat="1" ht="11" customHeight="1" x14ac:dyDescent="0.3">
      <c r="A261" s="14" t="s">
        <v>352</v>
      </c>
      <c r="B261" s="14" t="s">
        <v>616</v>
      </c>
      <c r="C261" s="12" t="s">
        <v>617</v>
      </c>
      <c r="D261" s="56"/>
      <c r="E261" s="36" t="str">
        <f t="shared" si="3"/>
        <v>Еще фото</v>
      </c>
      <c r="F261" s="25"/>
      <c r="G261" s="14" t="s">
        <v>48</v>
      </c>
      <c r="H261" s="14" t="s">
        <v>27</v>
      </c>
      <c r="I261" s="14" t="s">
        <v>48</v>
      </c>
      <c r="J261" s="14" t="s">
        <v>28</v>
      </c>
      <c r="K261" s="14" t="s">
        <v>55</v>
      </c>
      <c r="L261" s="53"/>
      <c r="M261" s="14"/>
      <c r="N261" s="14" t="s">
        <v>31</v>
      </c>
      <c r="O261" s="14"/>
      <c r="P261" s="14" t="s">
        <v>32</v>
      </c>
      <c r="Q261" s="26">
        <v>11599</v>
      </c>
      <c r="R261" s="27">
        <v>47</v>
      </c>
      <c r="S261" s="28">
        <v>7069.5904999999993</v>
      </c>
      <c r="T261" s="19" t="s">
        <v>33</v>
      </c>
      <c r="U261" s="20" t="s">
        <v>517</v>
      </c>
      <c r="V261" s="21">
        <v>48</v>
      </c>
      <c r="W261" s="21">
        <v>1</v>
      </c>
      <c r="X261" s="22"/>
    </row>
    <row r="262" spans="1:24" s="1" customFormat="1" ht="17" customHeight="1" x14ac:dyDescent="0.3">
      <c r="A262" s="11" t="s">
        <v>352</v>
      </c>
      <c r="B262" s="11" t="s">
        <v>622</v>
      </c>
      <c r="C262" s="12" t="s">
        <v>623</v>
      </c>
      <c r="D262" s="54"/>
      <c r="E262" s="36" t="str">
        <f t="shared" ref="E262:E267" si="4">HYPERLINK("https://www.google.ru/search?q=112376631&amp;newwindow=1&amp;tbm=isch","Еще фото")</f>
        <v>Еще фото</v>
      </c>
      <c r="F262" s="13"/>
      <c r="G262" s="11" t="s">
        <v>48</v>
      </c>
      <c r="H262" s="11" t="s">
        <v>27</v>
      </c>
      <c r="I262" s="14" t="s">
        <v>48</v>
      </c>
      <c r="J262" s="14" t="s">
        <v>28</v>
      </c>
      <c r="K262" s="15" t="s">
        <v>55</v>
      </c>
      <c r="L262" s="52" t="s">
        <v>487</v>
      </c>
      <c r="M262" s="14"/>
      <c r="N262" s="14" t="s">
        <v>66</v>
      </c>
      <c r="O262" s="14"/>
      <c r="P262" s="15" t="s">
        <v>624</v>
      </c>
      <c r="Q262" s="16">
        <v>11299</v>
      </c>
      <c r="R262" s="17">
        <v>47</v>
      </c>
      <c r="S262" s="18">
        <v>6886.7404999999999</v>
      </c>
      <c r="T262" s="19" t="s">
        <v>33</v>
      </c>
      <c r="U262" s="20" t="s">
        <v>480</v>
      </c>
      <c r="V262" s="24" t="s">
        <v>61</v>
      </c>
      <c r="W262" s="21">
        <v>2</v>
      </c>
      <c r="X262" s="22"/>
    </row>
    <row r="263" spans="1:24" s="1" customFormat="1" ht="17" customHeight="1" x14ac:dyDescent="0.3">
      <c r="A263" s="23" t="s">
        <v>352</v>
      </c>
      <c r="B263" s="23" t="s">
        <v>622</v>
      </c>
      <c r="C263" s="12" t="s">
        <v>623</v>
      </c>
      <c r="D263" s="55"/>
      <c r="E263" s="36" t="str">
        <f t="shared" si="4"/>
        <v>Еще фото</v>
      </c>
      <c r="F263" s="13"/>
      <c r="G263" s="23" t="s">
        <v>48</v>
      </c>
      <c r="H263" s="23" t="s">
        <v>27</v>
      </c>
      <c r="I263" s="23" t="s">
        <v>48</v>
      </c>
      <c r="J263" s="14" t="s">
        <v>28</v>
      </c>
      <c r="K263" s="15" t="s">
        <v>55</v>
      </c>
      <c r="L263" s="57"/>
      <c r="M263" s="14"/>
      <c r="N263" s="14" t="s">
        <v>66</v>
      </c>
      <c r="O263" s="14"/>
      <c r="P263" s="15" t="s">
        <v>624</v>
      </c>
      <c r="Q263" s="16">
        <v>11299</v>
      </c>
      <c r="R263" s="17">
        <v>47</v>
      </c>
      <c r="S263" s="18">
        <v>6886.7404999999999</v>
      </c>
      <c r="T263" s="19" t="s">
        <v>33</v>
      </c>
      <c r="U263" s="20" t="s">
        <v>363</v>
      </c>
      <c r="V263" s="21">
        <v>40</v>
      </c>
      <c r="W263" s="21">
        <v>3</v>
      </c>
      <c r="X263" s="22"/>
    </row>
    <row r="264" spans="1:24" s="1" customFormat="1" ht="17" customHeight="1" x14ac:dyDescent="0.3">
      <c r="A264" s="23" t="s">
        <v>352</v>
      </c>
      <c r="B264" s="23" t="s">
        <v>622</v>
      </c>
      <c r="C264" s="12" t="s">
        <v>623</v>
      </c>
      <c r="D264" s="55"/>
      <c r="E264" s="36" t="str">
        <f t="shared" si="4"/>
        <v>Еще фото</v>
      </c>
      <c r="F264" s="13"/>
      <c r="G264" s="23" t="s">
        <v>48</v>
      </c>
      <c r="H264" s="23" t="s">
        <v>27</v>
      </c>
      <c r="I264" s="23" t="s">
        <v>48</v>
      </c>
      <c r="J264" s="14" t="s">
        <v>28</v>
      </c>
      <c r="K264" s="15" t="s">
        <v>55</v>
      </c>
      <c r="L264" s="57"/>
      <c r="M264" s="14"/>
      <c r="N264" s="14" t="s">
        <v>66</v>
      </c>
      <c r="O264" s="14"/>
      <c r="P264" s="15" t="s">
        <v>624</v>
      </c>
      <c r="Q264" s="16">
        <v>11299</v>
      </c>
      <c r="R264" s="17">
        <v>47</v>
      </c>
      <c r="S264" s="18">
        <v>6886.7404999999999</v>
      </c>
      <c r="T264" s="19" t="s">
        <v>33</v>
      </c>
      <c r="U264" s="20" t="s">
        <v>358</v>
      </c>
      <c r="V264" s="21">
        <v>42</v>
      </c>
      <c r="W264" s="21">
        <v>1</v>
      </c>
      <c r="X264" s="22"/>
    </row>
    <row r="265" spans="1:24" s="1" customFormat="1" ht="17" customHeight="1" x14ac:dyDescent="0.3">
      <c r="A265" s="23" t="s">
        <v>352</v>
      </c>
      <c r="B265" s="23" t="s">
        <v>622</v>
      </c>
      <c r="C265" s="12" t="s">
        <v>623</v>
      </c>
      <c r="D265" s="55"/>
      <c r="E265" s="36" t="str">
        <f t="shared" si="4"/>
        <v>Еще фото</v>
      </c>
      <c r="F265" s="13"/>
      <c r="G265" s="23" t="s">
        <v>48</v>
      </c>
      <c r="H265" s="23" t="s">
        <v>27</v>
      </c>
      <c r="I265" s="23" t="s">
        <v>48</v>
      </c>
      <c r="J265" s="14" t="s">
        <v>28</v>
      </c>
      <c r="K265" s="15" t="s">
        <v>55</v>
      </c>
      <c r="L265" s="57"/>
      <c r="M265" s="14"/>
      <c r="N265" s="14" t="s">
        <v>66</v>
      </c>
      <c r="O265" s="14"/>
      <c r="P265" s="15" t="s">
        <v>624</v>
      </c>
      <c r="Q265" s="16">
        <v>11299</v>
      </c>
      <c r="R265" s="17">
        <v>47</v>
      </c>
      <c r="S265" s="18">
        <v>6886.7404999999999</v>
      </c>
      <c r="T265" s="19" t="s">
        <v>33</v>
      </c>
      <c r="U265" s="20" t="s">
        <v>429</v>
      </c>
      <c r="V265" s="21">
        <v>42</v>
      </c>
      <c r="W265" s="21">
        <v>1</v>
      </c>
      <c r="X265" s="22"/>
    </row>
    <row r="266" spans="1:24" s="1" customFormat="1" ht="17" customHeight="1" x14ac:dyDescent="0.3">
      <c r="A266" s="23" t="s">
        <v>352</v>
      </c>
      <c r="B266" s="23" t="s">
        <v>622</v>
      </c>
      <c r="C266" s="12" t="s">
        <v>623</v>
      </c>
      <c r="D266" s="55"/>
      <c r="E266" s="36" t="str">
        <f t="shared" si="4"/>
        <v>Еще фото</v>
      </c>
      <c r="F266" s="13"/>
      <c r="G266" s="23" t="s">
        <v>48</v>
      </c>
      <c r="H266" s="23" t="s">
        <v>27</v>
      </c>
      <c r="I266" s="23" t="s">
        <v>48</v>
      </c>
      <c r="J266" s="14" t="s">
        <v>28</v>
      </c>
      <c r="K266" s="15" t="s">
        <v>55</v>
      </c>
      <c r="L266" s="57"/>
      <c r="M266" s="14"/>
      <c r="N266" s="14" t="s">
        <v>66</v>
      </c>
      <c r="O266" s="14"/>
      <c r="P266" s="15" t="s">
        <v>624</v>
      </c>
      <c r="Q266" s="16">
        <v>11299</v>
      </c>
      <c r="R266" s="17">
        <v>47</v>
      </c>
      <c r="S266" s="18">
        <v>6886.7404999999999</v>
      </c>
      <c r="T266" s="19" t="s">
        <v>33</v>
      </c>
      <c r="U266" s="20" t="s">
        <v>370</v>
      </c>
      <c r="V266" s="24" t="s">
        <v>87</v>
      </c>
      <c r="W266" s="21">
        <v>2</v>
      </c>
      <c r="X266" s="22"/>
    </row>
    <row r="267" spans="1:24" s="1" customFormat="1" ht="22.05" customHeight="1" x14ac:dyDescent="0.3">
      <c r="A267" s="23" t="s">
        <v>352</v>
      </c>
      <c r="B267" s="23" t="s">
        <v>622</v>
      </c>
      <c r="C267" s="12" t="s">
        <v>623</v>
      </c>
      <c r="D267" s="56"/>
      <c r="E267" s="36" t="str">
        <f t="shared" si="4"/>
        <v>Еще фото</v>
      </c>
      <c r="F267" s="13"/>
      <c r="G267" s="23" t="s">
        <v>48</v>
      </c>
      <c r="H267" s="23" t="s">
        <v>27</v>
      </c>
      <c r="I267" s="23" t="s">
        <v>48</v>
      </c>
      <c r="J267" s="14" t="s">
        <v>28</v>
      </c>
      <c r="K267" s="15" t="s">
        <v>55</v>
      </c>
      <c r="L267" s="53"/>
      <c r="M267" s="14"/>
      <c r="N267" s="14" t="s">
        <v>66</v>
      </c>
      <c r="O267" s="14"/>
      <c r="P267" s="15" t="s">
        <v>624</v>
      </c>
      <c r="Q267" s="16">
        <v>11299</v>
      </c>
      <c r="R267" s="17">
        <v>47</v>
      </c>
      <c r="S267" s="18">
        <v>6886.7404999999999</v>
      </c>
      <c r="T267" s="19" t="s">
        <v>33</v>
      </c>
      <c r="U267" s="20" t="s">
        <v>372</v>
      </c>
      <c r="V267" s="21">
        <v>46</v>
      </c>
      <c r="W267" s="21">
        <v>1</v>
      </c>
      <c r="X267" s="22"/>
    </row>
    <row r="268" spans="1:24" s="1" customFormat="1" ht="26" customHeight="1" x14ac:dyDescent="0.3">
      <c r="A268" s="11" t="s">
        <v>352</v>
      </c>
      <c r="B268" s="11" t="s">
        <v>625</v>
      </c>
      <c r="C268" s="12" t="s">
        <v>626</v>
      </c>
      <c r="D268" s="54"/>
      <c r="E268" s="36" t="str">
        <f>HYPERLINK("https://www.google.ru/search?q=112376636&amp;newwindow=1&amp;tbm=isch","Еще фото")</f>
        <v>Еще фото</v>
      </c>
      <c r="F268" s="13"/>
      <c r="G268" s="11" t="s">
        <v>48</v>
      </c>
      <c r="H268" s="11" t="s">
        <v>27</v>
      </c>
      <c r="I268" s="14" t="s">
        <v>48</v>
      </c>
      <c r="J268" s="14" t="s">
        <v>28</v>
      </c>
      <c r="K268" s="15" t="s">
        <v>55</v>
      </c>
      <c r="L268" s="52" t="s">
        <v>397</v>
      </c>
      <c r="M268" s="14"/>
      <c r="N268" s="14" t="s">
        <v>31</v>
      </c>
      <c r="O268" s="14"/>
      <c r="P268" s="15" t="s">
        <v>32</v>
      </c>
      <c r="Q268" s="16">
        <v>9999</v>
      </c>
      <c r="R268" s="17">
        <v>47</v>
      </c>
      <c r="S268" s="18">
        <v>6094.3904999999995</v>
      </c>
      <c r="T268" s="19" t="s">
        <v>33</v>
      </c>
      <c r="U268" s="20" t="s">
        <v>358</v>
      </c>
      <c r="V268" s="21">
        <v>42</v>
      </c>
      <c r="W268" s="21">
        <v>1</v>
      </c>
      <c r="X268" s="22"/>
    </row>
    <row r="269" spans="1:24" s="1" customFormat="1" ht="26" customHeight="1" x14ac:dyDescent="0.3">
      <c r="A269" s="23" t="s">
        <v>352</v>
      </c>
      <c r="B269" s="23" t="s">
        <v>625</v>
      </c>
      <c r="C269" s="12" t="s">
        <v>626</v>
      </c>
      <c r="D269" s="55"/>
      <c r="E269" s="36" t="str">
        <f>HYPERLINK("https://www.google.ru/search?q=112376636&amp;newwindow=1&amp;tbm=isch","Еще фото")</f>
        <v>Еще фото</v>
      </c>
      <c r="F269" s="13"/>
      <c r="G269" s="23" t="s">
        <v>48</v>
      </c>
      <c r="H269" s="23" t="s">
        <v>27</v>
      </c>
      <c r="I269" s="23" t="s">
        <v>48</v>
      </c>
      <c r="J269" s="14" t="s">
        <v>28</v>
      </c>
      <c r="K269" s="15" t="s">
        <v>55</v>
      </c>
      <c r="L269" s="57"/>
      <c r="M269" s="14"/>
      <c r="N269" s="14" t="s">
        <v>31</v>
      </c>
      <c r="O269" s="14"/>
      <c r="P269" s="15" t="s">
        <v>32</v>
      </c>
      <c r="Q269" s="16">
        <v>9999</v>
      </c>
      <c r="R269" s="17">
        <v>47</v>
      </c>
      <c r="S269" s="18">
        <v>6094.3904999999995</v>
      </c>
      <c r="T269" s="19" t="s">
        <v>33</v>
      </c>
      <c r="U269" s="20" t="s">
        <v>370</v>
      </c>
      <c r="V269" s="24" t="s">
        <v>87</v>
      </c>
      <c r="W269" s="21">
        <v>1</v>
      </c>
      <c r="X269" s="22"/>
    </row>
    <row r="270" spans="1:24" s="1" customFormat="1" ht="26" customHeight="1" x14ac:dyDescent="0.3">
      <c r="A270" s="23" t="s">
        <v>352</v>
      </c>
      <c r="B270" s="23" t="s">
        <v>625</v>
      </c>
      <c r="C270" s="12" t="s">
        <v>626</v>
      </c>
      <c r="D270" s="55"/>
      <c r="E270" s="36" t="str">
        <f>HYPERLINK("https://www.google.ru/search?q=112376636&amp;newwindow=1&amp;tbm=isch","Еще фото")</f>
        <v>Еще фото</v>
      </c>
      <c r="F270" s="13"/>
      <c r="G270" s="23" t="s">
        <v>48</v>
      </c>
      <c r="H270" s="23" t="s">
        <v>27</v>
      </c>
      <c r="I270" s="23" t="s">
        <v>48</v>
      </c>
      <c r="J270" s="14" t="s">
        <v>28</v>
      </c>
      <c r="K270" s="15" t="s">
        <v>55</v>
      </c>
      <c r="L270" s="57"/>
      <c r="M270" s="14"/>
      <c r="N270" s="14" t="s">
        <v>31</v>
      </c>
      <c r="O270" s="14"/>
      <c r="P270" s="15" t="s">
        <v>32</v>
      </c>
      <c r="Q270" s="16">
        <v>9999</v>
      </c>
      <c r="R270" s="17">
        <v>47</v>
      </c>
      <c r="S270" s="18">
        <v>6094.3904999999995</v>
      </c>
      <c r="T270" s="19" t="s">
        <v>33</v>
      </c>
      <c r="U270" s="20" t="s">
        <v>372</v>
      </c>
      <c r="V270" s="21">
        <v>46</v>
      </c>
      <c r="W270" s="21">
        <v>1</v>
      </c>
      <c r="X270" s="22"/>
    </row>
    <row r="271" spans="1:24" s="1" customFormat="1" ht="26" customHeight="1" x14ac:dyDescent="0.3">
      <c r="A271" s="23" t="s">
        <v>352</v>
      </c>
      <c r="B271" s="23" t="s">
        <v>625</v>
      </c>
      <c r="C271" s="12" t="s">
        <v>626</v>
      </c>
      <c r="D271" s="56"/>
      <c r="E271" s="36" t="str">
        <f>HYPERLINK("https://www.google.ru/search?q=112376636&amp;newwindow=1&amp;tbm=isch","Еще фото")</f>
        <v>Еще фото</v>
      </c>
      <c r="F271" s="13"/>
      <c r="G271" s="23" t="s">
        <v>48</v>
      </c>
      <c r="H271" s="23" t="s">
        <v>27</v>
      </c>
      <c r="I271" s="23" t="s">
        <v>48</v>
      </c>
      <c r="J271" s="14" t="s">
        <v>28</v>
      </c>
      <c r="K271" s="15" t="s">
        <v>55</v>
      </c>
      <c r="L271" s="53"/>
      <c r="M271" s="14"/>
      <c r="N271" s="14" t="s">
        <v>31</v>
      </c>
      <c r="O271" s="14"/>
      <c r="P271" s="15" t="s">
        <v>32</v>
      </c>
      <c r="Q271" s="16">
        <v>9999</v>
      </c>
      <c r="R271" s="17">
        <v>47</v>
      </c>
      <c r="S271" s="18">
        <v>6094.3904999999995</v>
      </c>
      <c r="T271" s="19" t="s">
        <v>33</v>
      </c>
      <c r="U271" s="20" t="s">
        <v>565</v>
      </c>
      <c r="V271" s="21">
        <v>48</v>
      </c>
      <c r="W271" s="21">
        <v>1</v>
      </c>
      <c r="X271" s="22"/>
    </row>
    <row r="272" spans="1:24" s="1" customFormat="1" ht="26" customHeight="1" x14ac:dyDescent="0.3">
      <c r="A272" s="11" t="s">
        <v>352</v>
      </c>
      <c r="B272" s="11" t="s">
        <v>627</v>
      </c>
      <c r="C272" s="12" t="s">
        <v>628</v>
      </c>
      <c r="D272" s="54"/>
      <c r="E272" s="36" t="str">
        <f>HYPERLINK("https://www.google.ru/search?q=112376688&amp;newwindow=1&amp;tbm=isch","Еще фото")</f>
        <v>Еще фото</v>
      </c>
      <c r="F272" s="13"/>
      <c r="G272" s="11" t="s">
        <v>48</v>
      </c>
      <c r="H272" s="11" t="s">
        <v>27</v>
      </c>
      <c r="I272" s="14" t="s">
        <v>48</v>
      </c>
      <c r="J272" s="14" t="s">
        <v>28</v>
      </c>
      <c r="K272" s="15" t="s">
        <v>55</v>
      </c>
      <c r="L272" s="52" t="s">
        <v>629</v>
      </c>
      <c r="M272" s="14"/>
      <c r="N272" s="14" t="s">
        <v>31</v>
      </c>
      <c r="O272" s="14"/>
      <c r="P272" s="15" t="s">
        <v>415</v>
      </c>
      <c r="Q272" s="16">
        <v>11299</v>
      </c>
      <c r="R272" s="17">
        <v>47</v>
      </c>
      <c r="S272" s="18">
        <v>6886.7404999999999</v>
      </c>
      <c r="T272" s="19" t="s">
        <v>33</v>
      </c>
      <c r="U272" s="20" t="s">
        <v>368</v>
      </c>
      <c r="V272" s="24" t="s">
        <v>71</v>
      </c>
      <c r="W272" s="21">
        <v>1</v>
      </c>
      <c r="X272" s="22"/>
    </row>
    <row r="273" spans="1:24" s="1" customFormat="1" ht="26" customHeight="1" x14ac:dyDescent="0.3">
      <c r="A273" s="23" t="s">
        <v>352</v>
      </c>
      <c r="B273" s="23" t="s">
        <v>627</v>
      </c>
      <c r="C273" s="12" t="s">
        <v>628</v>
      </c>
      <c r="D273" s="55"/>
      <c r="E273" s="36" t="str">
        <f>HYPERLINK("https://www.google.ru/search?q=112376688&amp;newwindow=1&amp;tbm=isch","Еще фото")</f>
        <v>Еще фото</v>
      </c>
      <c r="F273" s="13"/>
      <c r="G273" s="23" t="s">
        <v>48</v>
      </c>
      <c r="H273" s="23" t="s">
        <v>27</v>
      </c>
      <c r="I273" s="23" t="s">
        <v>48</v>
      </c>
      <c r="J273" s="14" t="s">
        <v>28</v>
      </c>
      <c r="K273" s="15" t="s">
        <v>55</v>
      </c>
      <c r="L273" s="57"/>
      <c r="M273" s="14"/>
      <c r="N273" s="14" t="s">
        <v>31</v>
      </c>
      <c r="O273" s="14"/>
      <c r="P273" s="15" t="s">
        <v>415</v>
      </c>
      <c r="Q273" s="16">
        <v>11299</v>
      </c>
      <c r="R273" s="17">
        <v>47</v>
      </c>
      <c r="S273" s="18">
        <v>6886.7404999999999</v>
      </c>
      <c r="T273" s="19" t="s">
        <v>33</v>
      </c>
      <c r="U273" s="20" t="s">
        <v>369</v>
      </c>
      <c r="V273" s="21">
        <v>44</v>
      </c>
      <c r="W273" s="21">
        <v>1</v>
      </c>
      <c r="X273" s="22"/>
    </row>
    <row r="274" spans="1:24" s="1" customFormat="1" ht="26" customHeight="1" x14ac:dyDescent="0.3">
      <c r="A274" s="23" t="s">
        <v>352</v>
      </c>
      <c r="B274" s="23" t="s">
        <v>627</v>
      </c>
      <c r="C274" s="12" t="s">
        <v>628</v>
      </c>
      <c r="D274" s="55"/>
      <c r="E274" s="36" t="str">
        <f>HYPERLINK("https://www.google.ru/search?q=112376688&amp;newwindow=1&amp;tbm=isch","Еще фото")</f>
        <v>Еще фото</v>
      </c>
      <c r="F274" s="13"/>
      <c r="G274" s="23" t="s">
        <v>48</v>
      </c>
      <c r="H274" s="23" t="s">
        <v>27</v>
      </c>
      <c r="I274" s="23" t="s">
        <v>48</v>
      </c>
      <c r="J274" s="14" t="s">
        <v>28</v>
      </c>
      <c r="K274" s="15" t="s">
        <v>55</v>
      </c>
      <c r="L274" s="57"/>
      <c r="M274" s="14"/>
      <c r="N274" s="14" t="s">
        <v>31</v>
      </c>
      <c r="O274" s="14"/>
      <c r="P274" s="15" t="s">
        <v>415</v>
      </c>
      <c r="Q274" s="16">
        <v>11299</v>
      </c>
      <c r="R274" s="17">
        <v>47</v>
      </c>
      <c r="S274" s="18">
        <v>6886.7404999999999</v>
      </c>
      <c r="T274" s="19" t="s">
        <v>33</v>
      </c>
      <c r="U274" s="20" t="s">
        <v>370</v>
      </c>
      <c r="V274" s="24" t="s">
        <v>87</v>
      </c>
      <c r="W274" s="21">
        <v>1</v>
      </c>
      <c r="X274" s="22"/>
    </row>
    <row r="275" spans="1:24" s="1" customFormat="1" ht="26" customHeight="1" x14ac:dyDescent="0.3">
      <c r="A275" s="23" t="s">
        <v>352</v>
      </c>
      <c r="B275" s="23" t="s">
        <v>627</v>
      </c>
      <c r="C275" s="12" t="s">
        <v>628</v>
      </c>
      <c r="D275" s="56"/>
      <c r="E275" s="36" t="str">
        <f>HYPERLINK("https://www.google.ru/search?q=112376688&amp;newwindow=1&amp;tbm=isch","Еще фото")</f>
        <v>Еще фото</v>
      </c>
      <c r="F275" s="13"/>
      <c r="G275" s="23" t="s">
        <v>48</v>
      </c>
      <c r="H275" s="23" t="s">
        <v>27</v>
      </c>
      <c r="I275" s="23" t="s">
        <v>48</v>
      </c>
      <c r="J275" s="14" t="s">
        <v>28</v>
      </c>
      <c r="K275" s="15" t="s">
        <v>55</v>
      </c>
      <c r="L275" s="53"/>
      <c r="M275" s="14"/>
      <c r="N275" s="14" t="s">
        <v>31</v>
      </c>
      <c r="O275" s="14"/>
      <c r="P275" s="15" t="s">
        <v>415</v>
      </c>
      <c r="Q275" s="16">
        <v>11299</v>
      </c>
      <c r="R275" s="17">
        <v>47</v>
      </c>
      <c r="S275" s="18">
        <v>6886.7404999999999</v>
      </c>
      <c r="T275" s="19" t="s">
        <v>33</v>
      </c>
      <c r="U275" s="20" t="s">
        <v>372</v>
      </c>
      <c r="V275" s="21">
        <v>46</v>
      </c>
      <c r="W275" s="21">
        <v>1</v>
      </c>
      <c r="X275" s="22"/>
    </row>
    <row r="276" spans="1:24" s="1" customFormat="1" ht="17" customHeight="1" x14ac:dyDescent="0.3">
      <c r="A276" s="11" t="s">
        <v>352</v>
      </c>
      <c r="B276" s="11" t="s">
        <v>630</v>
      </c>
      <c r="C276" s="12" t="s">
        <v>631</v>
      </c>
      <c r="D276" s="54"/>
      <c r="E276" s="36" t="str">
        <f t="shared" ref="E276:E281" si="5">HYPERLINK("https://www.google.ru/search?q=112378722&amp;newwindow=1&amp;tbm=isch","Еще фото")</f>
        <v>Еще фото</v>
      </c>
      <c r="F276" s="13"/>
      <c r="G276" s="11" t="s">
        <v>48</v>
      </c>
      <c r="H276" s="11" t="s">
        <v>27</v>
      </c>
      <c r="I276" s="14" t="s">
        <v>48</v>
      </c>
      <c r="J276" s="14" t="s">
        <v>28</v>
      </c>
      <c r="K276" s="15" t="s">
        <v>55</v>
      </c>
      <c r="L276" s="52" t="s">
        <v>487</v>
      </c>
      <c r="M276" s="14"/>
      <c r="N276" s="14" t="s">
        <v>31</v>
      </c>
      <c r="O276" s="14"/>
      <c r="P276" s="15" t="s">
        <v>632</v>
      </c>
      <c r="Q276" s="16">
        <v>12399</v>
      </c>
      <c r="R276" s="17">
        <v>47</v>
      </c>
      <c r="S276" s="18">
        <v>7557.1904999999997</v>
      </c>
      <c r="T276" s="19" t="s">
        <v>33</v>
      </c>
      <c r="U276" s="20" t="s">
        <v>358</v>
      </c>
      <c r="V276" s="21">
        <v>42</v>
      </c>
      <c r="W276" s="21">
        <v>1</v>
      </c>
      <c r="X276" s="22"/>
    </row>
    <row r="277" spans="1:24" s="1" customFormat="1" ht="17" customHeight="1" x14ac:dyDescent="0.3">
      <c r="A277" s="23" t="s">
        <v>352</v>
      </c>
      <c r="B277" s="23" t="s">
        <v>630</v>
      </c>
      <c r="C277" s="12" t="s">
        <v>631</v>
      </c>
      <c r="D277" s="55"/>
      <c r="E277" s="36" t="str">
        <f t="shared" si="5"/>
        <v>Еще фото</v>
      </c>
      <c r="F277" s="13"/>
      <c r="G277" s="23" t="s">
        <v>48</v>
      </c>
      <c r="H277" s="23" t="s">
        <v>27</v>
      </c>
      <c r="I277" s="23" t="s">
        <v>48</v>
      </c>
      <c r="J277" s="14" t="s">
        <v>28</v>
      </c>
      <c r="K277" s="15" t="s">
        <v>55</v>
      </c>
      <c r="L277" s="57"/>
      <c r="M277" s="14"/>
      <c r="N277" s="14" t="s">
        <v>31</v>
      </c>
      <c r="O277" s="14"/>
      <c r="P277" s="15" t="s">
        <v>632</v>
      </c>
      <c r="Q277" s="16">
        <v>12399</v>
      </c>
      <c r="R277" s="17">
        <v>47</v>
      </c>
      <c r="S277" s="18">
        <v>7557.1904999999997</v>
      </c>
      <c r="T277" s="19" t="s">
        <v>33</v>
      </c>
      <c r="U277" s="20" t="s">
        <v>429</v>
      </c>
      <c r="V277" s="21">
        <v>42</v>
      </c>
      <c r="W277" s="21">
        <v>1</v>
      </c>
      <c r="X277" s="22"/>
    </row>
    <row r="278" spans="1:24" s="1" customFormat="1" ht="17" customHeight="1" x14ac:dyDescent="0.3">
      <c r="A278" s="23" t="s">
        <v>352</v>
      </c>
      <c r="B278" s="23" t="s">
        <v>630</v>
      </c>
      <c r="C278" s="12" t="s">
        <v>631</v>
      </c>
      <c r="D278" s="55"/>
      <c r="E278" s="36" t="str">
        <f t="shared" si="5"/>
        <v>Еще фото</v>
      </c>
      <c r="F278" s="13"/>
      <c r="G278" s="23" t="s">
        <v>48</v>
      </c>
      <c r="H278" s="23" t="s">
        <v>27</v>
      </c>
      <c r="I278" s="23" t="s">
        <v>48</v>
      </c>
      <c r="J278" s="14" t="s">
        <v>28</v>
      </c>
      <c r="K278" s="15" t="s">
        <v>55</v>
      </c>
      <c r="L278" s="57"/>
      <c r="M278" s="14"/>
      <c r="N278" s="14" t="s">
        <v>31</v>
      </c>
      <c r="O278" s="14"/>
      <c r="P278" s="15" t="s">
        <v>632</v>
      </c>
      <c r="Q278" s="16">
        <v>12399</v>
      </c>
      <c r="R278" s="17">
        <v>47</v>
      </c>
      <c r="S278" s="18">
        <v>7557.1904999999997</v>
      </c>
      <c r="T278" s="19" t="s">
        <v>33</v>
      </c>
      <c r="U278" s="20" t="s">
        <v>368</v>
      </c>
      <c r="V278" s="24" t="s">
        <v>71</v>
      </c>
      <c r="W278" s="21">
        <v>2</v>
      </c>
      <c r="X278" s="22"/>
    </row>
    <row r="279" spans="1:24" s="1" customFormat="1" ht="17" customHeight="1" x14ac:dyDescent="0.3">
      <c r="A279" s="23" t="s">
        <v>352</v>
      </c>
      <c r="B279" s="23" t="s">
        <v>630</v>
      </c>
      <c r="C279" s="12" t="s">
        <v>631</v>
      </c>
      <c r="D279" s="55"/>
      <c r="E279" s="36" t="str">
        <f t="shared" si="5"/>
        <v>Еще фото</v>
      </c>
      <c r="F279" s="13"/>
      <c r="G279" s="23" t="s">
        <v>48</v>
      </c>
      <c r="H279" s="23" t="s">
        <v>27</v>
      </c>
      <c r="I279" s="23" t="s">
        <v>48</v>
      </c>
      <c r="J279" s="14" t="s">
        <v>28</v>
      </c>
      <c r="K279" s="15" t="s">
        <v>55</v>
      </c>
      <c r="L279" s="57"/>
      <c r="M279" s="14"/>
      <c r="N279" s="14" t="s">
        <v>31</v>
      </c>
      <c r="O279" s="14"/>
      <c r="P279" s="15" t="s">
        <v>632</v>
      </c>
      <c r="Q279" s="16">
        <v>12399</v>
      </c>
      <c r="R279" s="17">
        <v>47</v>
      </c>
      <c r="S279" s="18">
        <v>7557.1904999999997</v>
      </c>
      <c r="T279" s="19" t="s">
        <v>33</v>
      </c>
      <c r="U279" s="20" t="s">
        <v>369</v>
      </c>
      <c r="V279" s="21">
        <v>44</v>
      </c>
      <c r="W279" s="21">
        <v>2</v>
      </c>
      <c r="X279" s="22"/>
    </row>
    <row r="280" spans="1:24" s="1" customFormat="1" ht="17" customHeight="1" x14ac:dyDescent="0.3">
      <c r="A280" s="23" t="s">
        <v>352</v>
      </c>
      <c r="B280" s="23" t="s">
        <v>630</v>
      </c>
      <c r="C280" s="12" t="s">
        <v>631</v>
      </c>
      <c r="D280" s="55"/>
      <c r="E280" s="36" t="str">
        <f t="shared" si="5"/>
        <v>Еще фото</v>
      </c>
      <c r="F280" s="13"/>
      <c r="G280" s="23" t="s">
        <v>48</v>
      </c>
      <c r="H280" s="23" t="s">
        <v>27</v>
      </c>
      <c r="I280" s="23" t="s">
        <v>48</v>
      </c>
      <c r="J280" s="14" t="s">
        <v>28</v>
      </c>
      <c r="K280" s="15" t="s">
        <v>55</v>
      </c>
      <c r="L280" s="57"/>
      <c r="M280" s="14"/>
      <c r="N280" s="14" t="s">
        <v>31</v>
      </c>
      <c r="O280" s="14"/>
      <c r="P280" s="15" t="s">
        <v>632</v>
      </c>
      <c r="Q280" s="16">
        <v>12399</v>
      </c>
      <c r="R280" s="17">
        <v>47</v>
      </c>
      <c r="S280" s="18">
        <v>7557.1904999999997</v>
      </c>
      <c r="T280" s="19" t="s">
        <v>33</v>
      </c>
      <c r="U280" s="20" t="s">
        <v>371</v>
      </c>
      <c r="V280" s="24" t="s">
        <v>87</v>
      </c>
      <c r="W280" s="21">
        <v>2</v>
      </c>
      <c r="X280" s="22"/>
    </row>
    <row r="281" spans="1:24" s="1" customFormat="1" ht="22.05" customHeight="1" x14ac:dyDescent="0.3">
      <c r="A281" s="23" t="s">
        <v>352</v>
      </c>
      <c r="B281" s="23" t="s">
        <v>630</v>
      </c>
      <c r="C281" s="12" t="s">
        <v>631</v>
      </c>
      <c r="D281" s="56"/>
      <c r="E281" s="36" t="str">
        <f t="shared" si="5"/>
        <v>Еще фото</v>
      </c>
      <c r="F281" s="13"/>
      <c r="G281" s="23" t="s">
        <v>48</v>
      </c>
      <c r="H281" s="23" t="s">
        <v>27</v>
      </c>
      <c r="I281" s="23" t="s">
        <v>48</v>
      </c>
      <c r="J281" s="14" t="s">
        <v>28</v>
      </c>
      <c r="K281" s="15" t="s">
        <v>55</v>
      </c>
      <c r="L281" s="53"/>
      <c r="M281" s="14"/>
      <c r="N281" s="14" t="s">
        <v>31</v>
      </c>
      <c r="O281" s="14"/>
      <c r="P281" s="15" t="s">
        <v>632</v>
      </c>
      <c r="Q281" s="16">
        <v>12399</v>
      </c>
      <c r="R281" s="17">
        <v>47</v>
      </c>
      <c r="S281" s="18">
        <v>7557.1904999999997</v>
      </c>
      <c r="T281" s="19" t="s">
        <v>33</v>
      </c>
      <c r="U281" s="20" t="s">
        <v>374</v>
      </c>
      <c r="V281" s="24" t="s">
        <v>97</v>
      </c>
      <c r="W281" s="21">
        <v>1</v>
      </c>
      <c r="X281" s="22"/>
    </row>
    <row r="282" spans="1:24" s="1" customFormat="1" ht="108" customHeight="1" x14ac:dyDescent="0.3">
      <c r="A282" s="11" t="s">
        <v>352</v>
      </c>
      <c r="B282" s="11" t="s">
        <v>633</v>
      </c>
      <c r="C282" s="12" t="s">
        <v>634</v>
      </c>
      <c r="D282" s="29"/>
      <c r="E282" s="36" t="str">
        <f>HYPERLINK("https://www.google.ru/search?q=112377727&amp;newwindow=1&amp;tbm=isch","Еще фото")</f>
        <v>Еще фото</v>
      </c>
      <c r="F282" s="13"/>
      <c r="G282" s="11" t="s">
        <v>179</v>
      </c>
      <c r="H282" s="11" t="s">
        <v>180</v>
      </c>
      <c r="I282" s="14" t="s">
        <v>181</v>
      </c>
      <c r="J282" s="14" t="s">
        <v>28</v>
      </c>
      <c r="K282" s="15" t="s">
        <v>29</v>
      </c>
      <c r="L282" s="14" t="s">
        <v>635</v>
      </c>
      <c r="M282" s="14"/>
      <c r="N282" s="14" t="s">
        <v>91</v>
      </c>
      <c r="O282" s="14"/>
      <c r="P282" s="15" t="s">
        <v>101</v>
      </c>
      <c r="Q282" s="16">
        <v>4499</v>
      </c>
      <c r="R282" s="17">
        <v>47</v>
      </c>
      <c r="S282" s="18">
        <v>2742.1404999999995</v>
      </c>
      <c r="T282" s="19" t="s">
        <v>184</v>
      </c>
      <c r="U282" s="20" t="s">
        <v>185</v>
      </c>
      <c r="V282" s="24" t="s">
        <v>186</v>
      </c>
      <c r="W282" s="21">
        <v>1</v>
      </c>
      <c r="X282" s="22"/>
    </row>
    <row r="283" spans="1:24" s="1" customFormat="1" ht="108" customHeight="1" x14ac:dyDescent="0.3">
      <c r="A283" s="11" t="s">
        <v>352</v>
      </c>
      <c r="B283" s="11" t="s">
        <v>636</v>
      </c>
      <c r="C283" s="12" t="s">
        <v>637</v>
      </c>
      <c r="D283" s="29"/>
      <c r="E283" s="36" t="str">
        <f>HYPERLINK("https://www.google.ru/search?q=L55HBJ10&amp;newwindow=1&amp;tbm=isch","Еще фото")</f>
        <v>Еще фото</v>
      </c>
      <c r="F283" s="13"/>
      <c r="G283" s="11" t="s">
        <v>638</v>
      </c>
      <c r="H283" s="11" t="s">
        <v>27</v>
      </c>
      <c r="I283" s="14" t="s">
        <v>190</v>
      </c>
      <c r="J283" s="14" t="s">
        <v>191</v>
      </c>
      <c r="K283" s="15" t="s">
        <v>55</v>
      </c>
      <c r="L283" s="14" t="s">
        <v>639</v>
      </c>
      <c r="M283" s="14"/>
      <c r="N283" s="14" t="s">
        <v>640</v>
      </c>
      <c r="O283" s="14"/>
      <c r="P283" s="15" t="s">
        <v>641</v>
      </c>
      <c r="Q283" s="16">
        <v>13999</v>
      </c>
      <c r="R283" s="17">
        <v>47.14</v>
      </c>
      <c r="S283" s="18">
        <v>8509.9884999999995</v>
      </c>
      <c r="T283" s="19" t="s">
        <v>195</v>
      </c>
      <c r="U283" s="20" t="s">
        <v>200</v>
      </c>
      <c r="V283" s="21">
        <v>48</v>
      </c>
      <c r="W283" s="21">
        <v>1</v>
      </c>
      <c r="X283" s="22"/>
    </row>
    <row r="284" spans="1:24" s="1" customFormat="1" ht="26" customHeight="1" x14ac:dyDescent="0.3">
      <c r="A284" s="11" t="s">
        <v>352</v>
      </c>
      <c r="B284" s="11" t="s">
        <v>642</v>
      </c>
      <c r="C284" s="12" t="s">
        <v>643</v>
      </c>
      <c r="D284" s="54"/>
      <c r="E284" s="36" t="str">
        <f>HYPERLINK("https://www.google.ru/search?q=112355098&amp;newwindow=1&amp;tbm=isch","Еще фото")</f>
        <v>Еще фото</v>
      </c>
      <c r="F284" s="13"/>
      <c r="G284" s="11" t="s">
        <v>189</v>
      </c>
      <c r="H284" s="11" t="s">
        <v>27</v>
      </c>
      <c r="I284" s="14" t="s">
        <v>190</v>
      </c>
      <c r="J284" s="14" t="s">
        <v>191</v>
      </c>
      <c r="K284" s="15" t="s">
        <v>55</v>
      </c>
      <c r="L284" s="52" t="s">
        <v>644</v>
      </c>
      <c r="M284" s="14"/>
      <c r="N284" s="14" t="s">
        <v>193</v>
      </c>
      <c r="O284" s="14"/>
      <c r="P284" s="15" t="s">
        <v>645</v>
      </c>
      <c r="Q284" s="16">
        <v>19999</v>
      </c>
      <c r="R284" s="17">
        <v>47</v>
      </c>
      <c r="S284" s="18">
        <v>12189.390499999998</v>
      </c>
      <c r="T284" s="19" t="s">
        <v>195</v>
      </c>
      <c r="U284" s="20" t="s">
        <v>196</v>
      </c>
      <c r="V284" s="21">
        <v>40</v>
      </c>
      <c r="W284" s="21">
        <v>1</v>
      </c>
      <c r="X284" s="22"/>
    </row>
    <row r="285" spans="1:24" s="1" customFormat="1" ht="26" customHeight="1" x14ac:dyDescent="0.3">
      <c r="A285" s="23" t="s">
        <v>352</v>
      </c>
      <c r="B285" s="23" t="s">
        <v>642</v>
      </c>
      <c r="C285" s="12" t="s">
        <v>643</v>
      </c>
      <c r="D285" s="55"/>
      <c r="E285" s="36" t="str">
        <f>HYPERLINK("https://www.google.ru/search?q=112355098&amp;newwindow=1&amp;tbm=isch","Еще фото")</f>
        <v>Еще фото</v>
      </c>
      <c r="F285" s="13"/>
      <c r="G285" s="23" t="s">
        <v>189</v>
      </c>
      <c r="H285" s="23" t="s">
        <v>27</v>
      </c>
      <c r="I285" s="23" t="s">
        <v>190</v>
      </c>
      <c r="J285" s="14" t="s">
        <v>191</v>
      </c>
      <c r="K285" s="15" t="s">
        <v>55</v>
      </c>
      <c r="L285" s="57"/>
      <c r="M285" s="14"/>
      <c r="N285" s="14" t="s">
        <v>193</v>
      </c>
      <c r="O285" s="14"/>
      <c r="P285" s="15" t="s">
        <v>645</v>
      </c>
      <c r="Q285" s="16">
        <v>19999</v>
      </c>
      <c r="R285" s="17">
        <v>47</v>
      </c>
      <c r="S285" s="18">
        <v>12189.390499999998</v>
      </c>
      <c r="T285" s="19" t="s">
        <v>195</v>
      </c>
      <c r="U285" s="20" t="s">
        <v>197</v>
      </c>
      <c r="V285" s="21">
        <v>42</v>
      </c>
      <c r="W285" s="21">
        <v>3</v>
      </c>
      <c r="X285" s="22"/>
    </row>
    <row r="286" spans="1:24" s="1" customFormat="1" ht="26" customHeight="1" x14ac:dyDescent="0.3">
      <c r="A286" s="23" t="s">
        <v>352</v>
      </c>
      <c r="B286" s="23" t="s">
        <v>642</v>
      </c>
      <c r="C286" s="12" t="s">
        <v>643</v>
      </c>
      <c r="D286" s="55"/>
      <c r="E286" s="36" t="str">
        <f>HYPERLINK("https://www.google.ru/search?q=112355098&amp;newwindow=1&amp;tbm=isch","Еще фото")</f>
        <v>Еще фото</v>
      </c>
      <c r="F286" s="13"/>
      <c r="G286" s="23" t="s">
        <v>189</v>
      </c>
      <c r="H286" s="23" t="s">
        <v>27</v>
      </c>
      <c r="I286" s="23" t="s">
        <v>190</v>
      </c>
      <c r="J286" s="14" t="s">
        <v>191</v>
      </c>
      <c r="K286" s="15" t="s">
        <v>55</v>
      </c>
      <c r="L286" s="57"/>
      <c r="M286" s="14"/>
      <c r="N286" s="14" t="s">
        <v>193</v>
      </c>
      <c r="O286" s="14"/>
      <c r="P286" s="15" t="s">
        <v>645</v>
      </c>
      <c r="Q286" s="16">
        <v>19999</v>
      </c>
      <c r="R286" s="17">
        <v>47</v>
      </c>
      <c r="S286" s="18">
        <v>12189.390499999998</v>
      </c>
      <c r="T286" s="19" t="s">
        <v>195</v>
      </c>
      <c r="U286" s="20" t="s">
        <v>198</v>
      </c>
      <c r="V286" s="21">
        <v>44</v>
      </c>
      <c r="W286" s="21">
        <v>2</v>
      </c>
      <c r="X286" s="22"/>
    </row>
    <row r="287" spans="1:24" s="1" customFormat="1" ht="26" customHeight="1" x14ac:dyDescent="0.3">
      <c r="A287" s="23" t="s">
        <v>352</v>
      </c>
      <c r="B287" s="23" t="s">
        <v>642</v>
      </c>
      <c r="C287" s="12" t="s">
        <v>643</v>
      </c>
      <c r="D287" s="56"/>
      <c r="E287" s="36" t="str">
        <f>HYPERLINK("https://www.google.ru/search?q=112355098&amp;newwindow=1&amp;tbm=isch","Еще фото")</f>
        <v>Еще фото</v>
      </c>
      <c r="F287" s="13"/>
      <c r="G287" s="23" t="s">
        <v>189</v>
      </c>
      <c r="H287" s="23" t="s">
        <v>27</v>
      </c>
      <c r="I287" s="23" t="s">
        <v>190</v>
      </c>
      <c r="J287" s="14" t="s">
        <v>191</v>
      </c>
      <c r="K287" s="15" t="s">
        <v>55</v>
      </c>
      <c r="L287" s="53"/>
      <c r="M287" s="14"/>
      <c r="N287" s="14" t="s">
        <v>193</v>
      </c>
      <c r="O287" s="14"/>
      <c r="P287" s="15" t="s">
        <v>645</v>
      </c>
      <c r="Q287" s="16">
        <v>19999</v>
      </c>
      <c r="R287" s="17">
        <v>47</v>
      </c>
      <c r="S287" s="18">
        <v>12189.390499999998</v>
      </c>
      <c r="T287" s="19" t="s">
        <v>195</v>
      </c>
      <c r="U287" s="20" t="s">
        <v>199</v>
      </c>
      <c r="V287" s="21">
        <v>46</v>
      </c>
      <c r="W287" s="21">
        <v>2</v>
      </c>
      <c r="X287" s="22"/>
    </row>
    <row r="288" spans="1:24" s="1" customFormat="1" ht="108" customHeight="1" x14ac:dyDescent="0.3">
      <c r="A288" s="11" t="s">
        <v>352</v>
      </c>
      <c r="B288" s="11" t="s">
        <v>646</v>
      </c>
      <c r="C288" s="12" t="s">
        <v>647</v>
      </c>
      <c r="D288" s="29"/>
      <c r="E288" s="36" t="str">
        <f>HYPERLINK("https://www.google.ru/search?q=112355156&amp;newwindow=1&amp;tbm=isch","Еще фото")</f>
        <v>Еще фото</v>
      </c>
      <c r="F288" s="13"/>
      <c r="G288" s="11" t="s">
        <v>189</v>
      </c>
      <c r="H288" s="11" t="s">
        <v>27</v>
      </c>
      <c r="I288" s="14" t="s">
        <v>190</v>
      </c>
      <c r="J288" s="14" t="s">
        <v>191</v>
      </c>
      <c r="K288" s="15" t="s">
        <v>55</v>
      </c>
      <c r="L288" s="14" t="s">
        <v>644</v>
      </c>
      <c r="M288" s="14"/>
      <c r="N288" s="14" t="s">
        <v>31</v>
      </c>
      <c r="O288" s="14"/>
      <c r="P288" s="15" t="s">
        <v>645</v>
      </c>
      <c r="Q288" s="16">
        <v>19999</v>
      </c>
      <c r="R288" s="17">
        <v>47</v>
      </c>
      <c r="S288" s="18">
        <v>12189.390499999998</v>
      </c>
      <c r="T288" s="19" t="s">
        <v>195</v>
      </c>
      <c r="U288" s="20" t="s">
        <v>197</v>
      </c>
      <c r="V288" s="21">
        <v>42</v>
      </c>
      <c r="W288" s="21">
        <v>5</v>
      </c>
      <c r="X288" s="22"/>
    </row>
    <row r="289" spans="1:24" s="1" customFormat="1" ht="26" customHeight="1" x14ac:dyDescent="0.3">
      <c r="A289" s="11" t="s">
        <v>352</v>
      </c>
      <c r="B289" s="11" t="s">
        <v>648</v>
      </c>
      <c r="C289" s="12" t="s">
        <v>649</v>
      </c>
      <c r="D289" s="54"/>
      <c r="E289" s="36" t="str">
        <f>HYPERLINK("https://www.google.ru/search?q=112355172&amp;newwindow=1&amp;tbm=isch","Еще фото")</f>
        <v>Еще фото</v>
      </c>
      <c r="F289" s="13"/>
      <c r="G289" s="11" t="s">
        <v>203</v>
      </c>
      <c r="H289" s="11" t="s">
        <v>27</v>
      </c>
      <c r="I289" s="14" t="s">
        <v>190</v>
      </c>
      <c r="J289" s="14" t="s">
        <v>28</v>
      </c>
      <c r="K289" s="15" t="s">
        <v>55</v>
      </c>
      <c r="L289" s="52" t="s">
        <v>650</v>
      </c>
      <c r="M289" s="14"/>
      <c r="N289" s="14" t="s">
        <v>303</v>
      </c>
      <c r="O289" s="14"/>
      <c r="P289" s="15" t="s">
        <v>67</v>
      </c>
      <c r="Q289" s="16">
        <v>16299</v>
      </c>
      <c r="R289" s="17">
        <v>47</v>
      </c>
      <c r="S289" s="18">
        <v>9934.2404999999981</v>
      </c>
      <c r="T289" s="19" t="s">
        <v>195</v>
      </c>
      <c r="U289" s="20" t="s">
        <v>196</v>
      </c>
      <c r="V289" s="21">
        <v>40</v>
      </c>
      <c r="W289" s="21">
        <v>2</v>
      </c>
      <c r="X289" s="22"/>
    </row>
    <row r="290" spans="1:24" s="1" customFormat="1" ht="26" customHeight="1" x14ac:dyDescent="0.3">
      <c r="A290" s="23" t="s">
        <v>352</v>
      </c>
      <c r="B290" s="23" t="s">
        <v>648</v>
      </c>
      <c r="C290" s="12" t="s">
        <v>649</v>
      </c>
      <c r="D290" s="55"/>
      <c r="E290" s="36" t="str">
        <f>HYPERLINK("https://www.google.ru/search?q=112355172&amp;newwindow=1&amp;tbm=isch","Еще фото")</f>
        <v>Еще фото</v>
      </c>
      <c r="F290" s="13"/>
      <c r="G290" s="23" t="s">
        <v>203</v>
      </c>
      <c r="H290" s="23" t="s">
        <v>27</v>
      </c>
      <c r="I290" s="23" t="s">
        <v>190</v>
      </c>
      <c r="J290" s="14" t="s">
        <v>28</v>
      </c>
      <c r="K290" s="15" t="s">
        <v>55</v>
      </c>
      <c r="L290" s="57"/>
      <c r="M290" s="14"/>
      <c r="N290" s="14" t="s">
        <v>303</v>
      </c>
      <c r="O290" s="14"/>
      <c r="P290" s="15" t="s">
        <v>67</v>
      </c>
      <c r="Q290" s="16">
        <v>16299</v>
      </c>
      <c r="R290" s="17">
        <v>47</v>
      </c>
      <c r="S290" s="18">
        <v>9934.2404999999981</v>
      </c>
      <c r="T290" s="19" t="s">
        <v>195</v>
      </c>
      <c r="U290" s="20" t="s">
        <v>197</v>
      </c>
      <c r="V290" s="21">
        <v>42</v>
      </c>
      <c r="W290" s="21">
        <v>5</v>
      </c>
      <c r="X290" s="22"/>
    </row>
    <row r="291" spans="1:24" s="1" customFormat="1" ht="26" customHeight="1" x14ac:dyDescent="0.3">
      <c r="A291" s="23" t="s">
        <v>352</v>
      </c>
      <c r="B291" s="23" t="s">
        <v>648</v>
      </c>
      <c r="C291" s="12" t="s">
        <v>649</v>
      </c>
      <c r="D291" s="55"/>
      <c r="E291" s="36" t="str">
        <f>HYPERLINK("https://www.google.ru/search?q=112355172&amp;newwindow=1&amp;tbm=isch","Еще фото")</f>
        <v>Еще фото</v>
      </c>
      <c r="F291" s="13"/>
      <c r="G291" s="23" t="s">
        <v>203</v>
      </c>
      <c r="H291" s="23" t="s">
        <v>27</v>
      </c>
      <c r="I291" s="23" t="s">
        <v>190</v>
      </c>
      <c r="J291" s="14" t="s">
        <v>28</v>
      </c>
      <c r="K291" s="15" t="s">
        <v>55</v>
      </c>
      <c r="L291" s="57"/>
      <c r="M291" s="14"/>
      <c r="N291" s="14" t="s">
        <v>303</v>
      </c>
      <c r="O291" s="14"/>
      <c r="P291" s="15" t="s">
        <v>67</v>
      </c>
      <c r="Q291" s="16">
        <v>16299</v>
      </c>
      <c r="R291" s="17">
        <v>47</v>
      </c>
      <c r="S291" s="18">
        <v>9934.2404999999981</v>
      </c>
      <c r="T291" s="19" t="s">
        <v>195</v>
      </c>
      <c r="U291" s="20" t="s">
        <v>199</v>
      </c>
      <c r="V291" s="21">
        <v>46</v>
      </c>
      <c r="W291" s="21">
        <v>1</v>
      </c>
      <c r="X291" s="22"/>
    </row>
    <row r="292" spans="1:24" s="1" customFormat="1" ht="26" customHeight="1" x14ac:dyDescent="0.3">
      <c r="A292" s="23" t="s">
        <v>352</v>
      </c>
      <c r="B292" s="23" t="s">
        <v>648</v>
      </c>
      <c r="C292" s="12" t="s">
        <v>649</v>
      </c>
      <c r="D292" s="56"/>
      <c r="E292" s="36" t="str">
        <f>HYPERLINK("https://www.google.ru/search?q=112355172&amp;newwindow=1&amp;tbm=isch","Еще фото")</f>
        <v>Еще фото</v>
      </c>
      <c r="F292" s="13"/>
      <c r="G292" s="23" t="s">
        <v>203</v>
      </c>
      <c r="H292" s="23" t="s">
        <v>27</v>
      </c>
      <c r="I292" s="23" t="s">
        <v>190</v>
      </c>
      <c r="J292" s="14" t="s">
        <v>28</v>
      </c>
      <c r="K292" s="15" t="s">
        <v>55</v>
      </c>
      <c r="L292" s="53"/>
      <c r="M292" s="14"/>
      <c r="N292" s="14" t="s">
        <v>303</v>
      </c>
      <c r="O292" s="14"/>
      <c r="P292" s="15" t="s">
        <v>67</v>
      </c>
      <c r="Q292" s="16">
        <v>16299</v>
      </c>
      <c r="R292" s="17">
        <v>47</v>
      </c>
      <c r="S292" s="18">
        <v>9934.2404999999981</v>
      </c>
      <c r="T292" s="19" t="s">
        <v>195</v>
      </c>
      <c r="U292" s="20" t="s">
        <v>200</v>
      </c>
      <c r="V292" s="21">
        <v>48</v>
      </c>
      <c r="W292" s="21">
        <v>1</v>
      </c>
      <c r="X292" s="22"/>
    </row>
    <row r="293" spans="1:24" s="1" customFormat="1" ht="108" customHeight="1" x14ac:dyDescent="0.3">
      <c r="A293" s="11" t="s">
        <v>352</v>
      </c>
      <c r="B293" s="11" t="s">
        <v>651</v>
      </c>
      <c r="C293" s="12" t="s">
        <v>652</v>
      </c>
      <c r="D293" s="29"/>
      <c r="E293" s="36" t="str">
        <f>HYPERLINK("https://www.google.ru/search?q=112372687&amp;newwindow=1&amp;tbm=isch","Еще фото")</f>
        <v>Еще фото</v>
      </c>
      <c r="F293" s="13"/>
      <c r="G293" s="11" t="s">
        <v>207</v>
      </c>
      <c r="H293" s="11" t="s">
        <v>180</v>
      </c>
      <c r="I293" s="14" t="s">
        <v>208</v>
      </c>
      <c r="J293" s="14" t="s">
        <v>28</v>
      </c>
      <c r="K293" s="15" t="s">
        <v>55</v>
      </c>
      <c r="L293" s="14" t="s">
        <v>653</v>
      </c>
      <c r="M293" s="14"/>
      <c r="N293" s="14" t="s">
        <v>91</v>
      </c>
      <c r="O293" s="14"/>
      <c r="P293" s="15" t="s">
        <v>210</v>
      </c>
      <c r="Q293" s="16">
        <v>5199</v>
      </c>
      <c r="R293" s="17">
        <v>47</v>
      </c>
      <c r="S293" s="18">
        <v>3168.7904999999996</v>
      </c>
      <c r="T293" s="19" t="s">
        <v>211</v>
      </c>
      <c r="U293" s="20" t="s">
        <v>227</v>
      </c>
      <c r="V293" s="21">
        <v>90</v>
      </c>
      <c r="W293" s="21">
        <v>1</v>
      </c>
      <c r="X293" s="22"/>
    </row>
    <row r="294" spans="1:24" s="1" customFormat="1" ht="108" customHeight="1" x14ac:dyDescent="0.3">
      <c r="A294" s="11" t="s">
        <v>352</v>
      </c>
      <c r="B294" s="11" t="s">
        <v>654</v>
      </c>
      <c r="C294" s="12" t="s">
        <v>655</v>
      </c>
      <c r="D294" s="29"/>
      <c r="E294" s="36" t="str">
        <f>HYPERLINK("https://www.google.ru/search?q=112349505&amp;newwindow=1&amp;tbm=isch","Еще фото")</f>
        <v>Еще фото</v>
      </c>
      <c r="F294" s="13"/>
      <c r="G294" s="11" t="s">
        <v>235</v>
      </c>
      <c r="H294" s="11" t="s">
        <v>27</v>
      </c>
      <c r="I294" s="14" t="s">
        <v>236</v>
      </c>
      <c r="J294" s="14" t="s">
        <v>28</v>
      </c>
      <c r="K294" s="15" t="s">
        <v>29</v>
      </c>
      <c r="L294" s="14" t="s">
        <v>656</v>
      </c>
      <c r="M294" s="14"/>
      <c r="N294" s="14" t="s">
        <v>31</v>
      </c>
      <c r="O294" s="14"/>
      <c r="P294" s="15" t="s">
        <v>32</v>
      </c>
      <c r="Q294" s="16">
        <v>8999</v>
      </c>
      <c r="R294" s="17">
        <v>47</v>
      </c>
      <c r="S294" s="18">
        <v>5484.8904999999995</v>
      </c>
      <c r="T294" s="19" t="s">
        <v>195</v>
      </c>
      <c r="U294" s="20" t="s">
        <v>198</v>
      </c>
      <c r="V294" s="21">
        <v>48</v>
      </c>
      <c r="W294" s="21">
        <v>1</v>
      </c>
      <c r="X294" s="22"/>
    </row>
    <row r="295" spans="1:24" s="1" customFormat="1" ht="108" customHeight="1" x14ac:dyDescent="0.3">
      <c r="A295" s="11" t="s">
        <v>352</v>
      </c>
      <c r="B295" s="11" t="s">
        <v>657</v>
      </c>
      <c r="C295" s="12" t="s">
        <v>658</v>
      </c>
      <c r="D295" s="29"/>
      <c r="E295" s="36" t="str">
        <f>HYPERLINK("https://www.google.ru/search?q=112376533&amp;newwindow=1&amp;tbm=isch","Еще фото")</f>
        <v>Еще фото</v>
      </c>
      <c r="F295" s="13"/>
      <c r="G295" s="11" t="s">
        <v>235</v>
      </c>
      <c r="H295" s="11" t="s">
        <v>27</v>
      </c>
      <c r="I295" s="14" t="s">
        <v>236</v>
      </c>
      <c r="J295" s="14" t="s">
        <v>28</v>
      </c>
      <c r="K295" s="15" t="s">
        <v>29</v>
      </c>
      <c r="L295" s="14" t="s">
        <v>659</v>
      </c>
      <c r="M295" s="14"/>
      <c r="N295" s="14" t="s">
        <v>265</v>
      </c>
      <c r="O295" s="14"/>
      <c r="P295" s="15" t="s">
        <v>101</v>
      </c>
      <c r="Q295" s="16">
        <v>5699</v>
      </c>
      <c r="R295" s="17">
        <v>47</v>
      </c>
      <c r="S295" s="18">
        <v>3473.5404999999996</v>
      </c>
      <c r="T295" s="19" t="s">
        <v>195</v>
      </c>
      <c r="U295" s="20" t="s">
        <v>199</v>
      </c>
      <c r="V295" s="21">
        <v>50</v>
      </c>
      <c r="W295" s="21">
        <v>1</v>
      </c>
      <c r="X295" s="22"/>
    </row>
    <row r="296" spans="1:24" s="1" customFormat="1" ht="26" customHeight="1" x14ac:dyDescent="0.3">
      <c r="A296" s="11" t="s">
        <v>352</v>
      </c>
      <c r="B296" s="11" t="s">
        <v>660</v>
      </c>
      <c r="C296" s="12" t="s">
        <v>661</v>
      </c>
      <c r="D296" s="54"/>
      <c r="E296" s="36" t="str">
        <f>HYPERLINK("https://www.google.ru/search?q=112376977&amp;newwindow=1&amp;tbm=isch","Еще фото")</f>
        <v>Еще фото</v>
      </c>
      <c r="F296" s="13"/>
      <c r="G296" s="11" t="s">
        <v>235</v>
      </c>
      <c r="H296" s="11" t="s">
        <v>27</v>
      </c>
      <c r="I296" s="14" t="s">
        <v>236</v>
      </c>
      <c r="J296" s="14" t="s">
        <v>28</v>
      </c>
      <c r="K296" s="15" t="s">
        <v>55</v>
      </c>
      <c r="L296" s="52" t="s">
        <v>662</v>
      </c>
      <c r="M296" s="14"/>
      <c r="N296" s="14" t="s">
        <v>238</v>
      </c>
      <c r="O296" s="14"/>
      <c r="P296" s="15" t="s">
        <v>663</v>
      </c>
      <c r="Q296" s="16">
        <v>7399</v>
      </c>
      <c r="R296" s="17">
        <v>47</v>
      </c>
      <c r="S296" s="18">
        <v>4509.6904999999997</v>
      </c>
      <c r="T296" s="19" t="s">
        <v>195</v>
      </c>
      <c r="U296" s="20" t="s">
        <v>196</v>
      </c>
      <c r="V296" s="21">
        <v>40</v>
      </c>
      <c r="W296" s="21">
        <v>4</v>
      </c>
      <c r="X296" s="22"/>
    </row>
    <row r="297" spans="1:24" s="1" customFormat="1" ht="26" customHeight="1" x14ac:dyDescent="0.3">
      <c r="A297" s="23" t="s">
        <v>352</v>
      </c>
      <c r="B297" s="23" t="s">
        <v>660</v>
      </c>
      <c r="C297" s="12" t="s">
        <v>661</v>
      </c>
      <c r="D297" s="55"/>
      <c r="E297" s="36" t="str">
        <f>HYPERLINK("https://www.google.ru/search?q=112376977&amp;newwindow=1&amp;tbm=isch","Еще фото")</f>
        <v>Еще фото</v>
      </c>
      <c r="F297" s="13"/>
      <c r="G297" s="23" t="s">
        <v>235</v>
      </c>
      <c r="H297" s="23" t="s">
        <v>27</v>
      </c>
      <c r="I297" s="23" t="s">
        <v>236</v>
      </c>
      <c r="J297" s="14" t="s">
        <v>28</v>
      </c>
      <c r="K297" s="15" t="s">
        <v>55</v>
      </c>
      <c r="L297" s="57"/>
      <c r="M297" s="14"/>
      <c r="N297" s="14" t="s">
        <v>238</v>
      </c>
      <c r="O297" s="14"/>
      <c r="P297" s="15" t="s">
        <v>663</v>
      </c>
      <c r="Q297" s="16">
        <v>7399</v>
      </c>
      <c r="R297" s="17">
        <v>47</v>
      </c>
      <c r="S297" s="18">
        <v>4509.6904999999997</v>
      </c>
      <c r="T297" s="19" t="s">
        <v>195</v>
      </c>
      <c r="U297" s="20" t="s">
        <v>197</v>
      </c>
      <c r="V297" s="21">
        <v>42</v>
      </c>
      <c r="W297" s="21">
        <v>10</v>
      </c>
      <c r="X297" s="22"/>
    </row>
    <row r="298" spans="1:24" s="1" customFormat="1" ht="26" customHeight="1" x14ac:dyDescent="0.3">
      <c r="A298" s="23" t="s">
        <v>352</v>
      </c>
      <c r="B298" s="23" t="s">
        <v>660</v>
      </c>
      <c r="C298" s="12" t="s">
        <v>661</v>
      </c>
      <c r="D298" s="55"/>
      <c r="E298" s="36" t="str">
        <f>HYPERLINK("https://www.google.ru/search?q=112376977&amp;newwindow=1&amp;tbm=isch","Еще фото")</f>
        <v>Еще фото</v>
      </c>
      <c r="F298" s="13"/>
      <c r="G298" s="23" t="s">
        <v>235</v>
      </c>
      <c r="H298" s="23" t="s">
        <v>27</v>
      </c>
      <c r="I298" s="23" t="s">
        <v>236</v>
      </c>
      <c r="J298" s="14" t="s">
        <v>28</v>
      </c>
      <c r="K298" s="15" t="s">
        <v>55</v>
      </c>
      <c r="L298" s="57"/>
      <c r="M298" s="14"/>
      <c r="N298" s="14" t="s">
        <v>238</v>
      </c>
      <c r="O298" s="14"/>
      <c r="P298" s="15" t="s">
        <v>663</v>
      </c>
      <c r="Q298" s="16">
        <v>7399</v>
      </c>
      <c r="R298" s="17">
        <v>47</v>
      </c>
      <c r="S298" s="18">
        <v>4509.6904999999997</v>
      </c>
      <c r="T298" s="19" t="s">
        <v>195</v>
      </c>
      <c r="U298" s="20" t="s">
        <v>198</v>
      </c>
      <c r="V298" s="21">
        <v>44</v>
      </c>
      <c r="W298" s="21">
        <v>7</v>
      </c>
      <c r="X298" s="22"/>
    </row>
    <row r="299" spans="1:24" s="1" customFormat="1" ht="26" customHeight="1" x14ac:dyDescent="0.3">
      <c r="A299" s="23" t="s">
        <v>352</v>
      </c>
      <c r="B299" s="23" t="s">
        <v>660</v>
      </c>
      <c r="C299" s="12" t="s">
        <v>661</v>
      </c>
      <c r="D299" s="56"/>
      <c r="E299" s="36" t="str">
        <f>HYPERLINK("https://www.google.ru/search?q=112376977&amp;newwindow=1&amp;tbm=isch","Еще фото")</f>
        <v>Еще фото</v>
      </c>
      <c r="F299" s="13"/>
      <c r="G299" s="23" t="s">
        <v>235</v>
      </c>
      <c r="H299" s="23" t="s">
        <v>27</v>
      </c>
      <c r="I299" s="23" t="s">
        <v>236</v>
      </c>
      <c r="J299" s="14" t="s">
        <v>28</v>
      </c>
      <c r="K299" s="15" t="s">
        <v>55</v>
      </c>
      <c r="L299" s="53"/>
      <c r="M299" s="14"/>
      <c r="N299" s="14" t="s">
        <v>238</v>
      </c>
      <c r="O299" s="14"/>
      <c r="P299" s="15" t="s">
        <v>663</v>
      </c>
      <c r="Q299" s="16">
        <v>7399</v>
      </c>
      <c r="R299" s="17">
        <v>47</v>
      </c>
      <c r="S299" s="18">
        <v>4509.6904999999997</v>
      </c>
      <c r="T299" s="19" t="s">
        <v>195</v>
      </c>
      <c r="U299" s="20" t="s">
        <v>199</v>
      </c>
      <c r="V299" s="21">
        <v>46</v>
      </c>
      <c r="W299" s="21">
        <v>4</v>
      </c>
      <c r="X299" s="22"/>
    </row>
    <row r="300" spans="1:24" s="1" customFormat="1" ht="108" customHeight="1" x14ac:dyDescent="0.3">
      <c r="A300" s="11" t="s">
        <v>352</v>
      </c>
      <c r="B300" s="11" t="s">
        <v>664</v>
      </c>
      <c r="C300" s="12" t="s">
        <v>665</v>
      </c>
      <c r="D300" s="29"/>
      <c r="E300" s="36" t="str">
        <f>HYPERLINK("https://www.google.ru/search?q=112378262&amp;newwindow=1&amp;tbm=isch","Еще фото")</f>
        <v>Еще фото</v>
      </c>
      <c r="F300" s="13"/>
      <c r="G300" s="11" t="s">
        <v>235</v>
      </c>
      <c r="H300" s="11" t="s">
        <v>27</v>
      </c>
      <c r="I300" s="14" t="s">
        <v>236</v>
      </c>
      <c r="J300" s="14" t="s">
        <v>28</v>
      </c>
      <c r="K300" s="15" t="s">
        <v>55</v>
      </c>
      <c r="L300" s="14" t="s">
        <v>662</v>
      </c>
      <c r="M300" s="14"/>
      <c r="N300" s="14" t="s">
        <v>31</v>
      </c>
      <c r="O300" s="14"/>
      <c r="P300" s="15" t="s">
        <v>666</v>
      </c>
      <c r="Q300" s="16">
        <v>7399</v>
      </c>
      <c r="R300" s="17">
        <v>47</v>
      </c>
      <c r="S300" s="18">
        <v>4509.6904999999997</v>
      </c>
      <c r="T300" s="19" t="s">
        <v>195</v>
      </c>
      <c r="U300" s="20" t="s">
        <v>198</v>
      </c>
      <c r="V300" s="21">
        <v>44</v>
      </c>
      <c r="W300" s="21">
        <v>1</v>
      </c>
      <c r="X300" s="22"/>
    </row>
    <row r="301" spans="1:24" s="1" customFormat="1" ht="52.05" customHeight="1" x14ac:dyDescent="0.3">
      <c r="A301" s="11" t="s">
        <v>352</v>
      </c>
      <c r="B301" s="11" t="s">
        <v>667</v>
      </c>
      <c r="C301" s="12" t="s">
        <v>668</v>
      </c>
      <c r="D301" s="50"/>
      <c r="E301" s="36" t="str">
        <f>HYPERLINK("https://www.google.ru/search?q=112377704&amp;newwindow=1&amp;tbm=isch","Еще фото")</f>
        <v>Еще фото</v>
      </c>
      <c r="F301" s="13"/>
      <c r="G301" s="11" t="s">
        <v>669</v>
      </c>
      <c r="H301" s="11" t="s">
        <v>27</v>
      </c>
      <c r="I301" s="14" t="s">
        <v>246</v>
      </c>
      <c r="J301" s="14" t="s">
        <v>28</v>
      </c>
      <c r="K301" s="15" t="s">
        <v>55</v>
      </c>
      <c r="L301" s="52"/>
      <c r="M301" s="14"/>
      <c r="N301" s="14" t="s">
        <v>66</v>
      </c>
      <c r="O301" s="14"/>
      <c r="P301" s="15" t="s">
        <v>670</v>
      </c>
      <c r="Q301" s="16">
        <v>8999</v>
      </c>
      <c r="R301" s="17">
        <v>50</v>
      </c>
      <c r="S301" s="18">
        <v>5174.4249999999993</v>
      </c>
      <c r="T301" s="19" t="s">
        <v>195</v>
      </c>
      <c r="U301" s="20" t="s">
        <v>196</v>
      </c>
      <c r="V301" s="21">
        <v>40</v>
      </c>
      <c r="W301" s="21">
        <v>1</v>
      </c>
      <c r="X301" s="22"/>
    </row>
    <row r="302" spans="1:24" s="1" customFormat="1" ht="61.05" customHeight="1" x14ac:dyDescent="0.3">
      <c r="A302" s="23" t="s">
        <v>352</v>
      </c>
      <c r="B302" s="23" t="s">
        <v>667</v>
      </c>
      <c r="C302" s="12" t="s">
        <v>668</v>
      </c>
      <c r="D302" s="51"/>
      <c r="E302" s="36" t="str">
        <f>HYPERLINK("https://www.google.ru/search?q=112377704&amp;newwindow=1&amp;tbm=isch","Еще фото")</f>
        <v>Еще фото</v>
      </c>
      <c r="F302" s="13"/>
      <c r="G302" s="23" t="s">
        <v>669</v>
      </c>
      <c r="H302" s="23" t="s">
        <v>27</v>
      </c>
      <c r="I302" s="23" t="s">
        <v>246</v>
      </c>
      <c r="J302" s="14" t="s">
        <v>28</v>
      </c>
      <c r="K302" s="15" t="s">
        <v>55</v>
      </c>
      <c r="L302" s="53"/>
      <c r="M302" s="14"/>
      <c r="N302" s="14" t="s">
        <v>66</v>
      </c>
      <c r="O302" s="14"/>
      <c r="P302" s="15" t="s">
        <v>670</v>
      </c>
      <c r="Q302" s="16">
        <v>8999</v>
      </c>
      <c r="R302" s="17">
        <v>50</v>
      </c>
      <c r="S302" s="18">
        <v>5174.4249999999993</v>
      </c>
      <c r="T302" s="19" t="s">
        <v>195</v>
      </c>
      <c r="U302" s="20" t="s">
        <v>197</v>
      </c>
      <c r="V302" s="21">
        <v>42</v>
      </c>
      <c r="W302" s="21">
        <v>1</v>
      </c>
      <c r="X302" s="22"/>
    </row>
    <row r="303" spans="1:24" s="1" customFormat="1" ht="108" customHeight="1" x14ac:dyDescent="0.3">
      <c r="A303" s="11" t="s">
        <v>352</v>
      </c>
      <c r="B303" s="11" t="s">
        <v>671</v>
      </c>
      <c r="C303" s="12" t="s">
        <v>672</v>
      </c>
      <c r="D303" s="29"/>
      <c r="E303" s="36" t="str">
        <f>HYPERLINK("https://www.google.ru/search?q=112377703&amp;newwindow=1&amp;tbm=isch","Еще фото")</f>
        <v>Еще фото</v>
      </c>
      <c r="F303" s="13"/>
      <c r="G303" s="11" t="s">
        <v>669</v>
      </c>
      <c r="H303" s="11" t="s">
        <v>27</v>
      </c>
      <c r="I303" s="14" t="s">
        <v>246</v>
      </c>
      <c r="J303" s="14" t="s">
        <v>28</v>
      </c>
      <c r="K303" s="15" t="s">
        <v>55</v>
      </c>
      <c r="L303" s="14" t="s">
        <v>673</v>
      </c>
      <c r="M303" s="14"/>
      <c r="N303" s="14" t="s">
        <v>66</v>
      </c>
      <c r="O303" s="14"/>
      <c r="P303" s="15" t="s">
        <v>674</v>
      </c>
      <c r="Q303" s="16">
        <v>7499</v>
      </c>
      <c r="R303" s="17">
        <v>47.99</v>
      </c>
      <c r="S303" s="18">
        <v>4484.9884999999995</v>
      </c>
      <c r="T303" s="19" t="s">
        <v>195</v>
      </c>
      <c r="U303" s="20" t="s">
        <v>196</v>
      </c>
      <c r="V303" s="21">
        <v>40</v>
      </c>
      <c r="W303" s="21">
        <v>1</v>
      </c>
      <c r="X303" s="22"/>
    </row>
    <row r="304" spans="1:24" s="1" customFormat="1" ht="108" customHeight="1" x14ac:dyDescent="0.3">
      <c r="A304" s="11" t="s">
        <v>352</v>
      </c>
      <c r="B304" s="11" t="s">
        <v>675</v>
      </c>
      <c r="C304" s="12" t="s">
        <v>676</v>
      </c>
      <c r="D304" s="29"/>
      <c r="E304" s="36" t="str">
        <f>HYPERLINK("https://www.google.ru/search?q=112378763&amp;newwindow=1&amp;tbm=isch","Еще фото")</f>
        <v>Еще фото</v>
      </c>
      <c r="F304" s="13"/>
      <c r="G304" s="11" t="s">
        <v>669</v>
      </c>
      <c r="H304" s="11" t="s">
        <v>27</v>
      </c>
      <c r="I304" s="14" t="s">
        <v>246</v>
      </c>
      <c r="J304" s="14" t="s">
        <v>28</v>
      </c>
      <c r="K304" s="15" t="s">
        <v>29</v>
      </c>
      <c r="L304" s="14"/>
      <c r="M304" s="14"/>
      <c r="N304" s="14" t="s">
        <v>31</v>
      </c>
      <c r="O304" s="14"/>
      <c r="P304" s="15" t="s">
        <v>670</v>
      </c>
      <c r="Q304" s="16">
        <v>8999</v>
      </c>
      <c r="R304" s="17">
        <v>47.77</v>
      </c>
      <c r="S304" s="18">
        <v>5404.9884999999995</v>
      </c>
      <c r="T304" s="19" t="s">
        <v>195</v>
      </c>
      <c r="U304" s="20" t="s">
        <v>197</v>
      </c>
      <c r="V304" s="21">
        <v>46</v>
      </c>
      <c r="W304" s="21">
        <v>1</v>
      </c>
      <c r="X304" s="22"/>
    </row>
    <row r="305" spans="1:24" s="1" customFormat="1" ht="108" customHeight="1" x14ac:dyDescent="0.3">
      <c r="A305" s="11" t="s">
        <v>352</v>
      </c>
      <c r="B305" s="11" t="s">
        <v>677</v>
      </c>
      <c r="C305" s="12" t="s">
        <v>678</v>
      </c>
      <c r="D305" s="29"/>
      <c r="E305" s="36" t="str">
        <f>HYPERLINK("https://www.google.ru/search?q=LQ67LJA89&amp;newwindow=1&amp;tbm=isch","Еще фото")</f>
        <v>Еще фото</v>
      </c>
      <c r="F305" s="13"/>
      <c r="G305" s="11" t="s">
        <v>669</v>
      </c>
      <c r="H305" s="11" t="s">
        <v>27</v>
      </c>
      <c r="I305" s="14" t="s">
        <v>246</v>
      </c>
      <c r="J305" s="14" t="s">
        <v>191</v>
      </c>
      <c r="K305" s="15" t="s">
        <v>55</v>
      </c>
      <c r="L305" s="14" t="s">
        <v>679</v>
      </c>
      <c r="M305" s="14"/>
      <c r="N305" s="14" t="s">
        <v>31</v>
      </c>
      <c r="O305" s="14"/>
      <c r="P305" s="15" t="s">
        <v>680</v>
      </c>
      <c r="Q305" s="16">
        <v>10499</v>
      </c>
      <c r="R305" s="17">
        <v>47.61</v>
      </c>
      <c r="S305" s="18">
        <v>6324.9884999999995</v>
      </c>
      <c r="T305" s="19" t="s">
        <v>195</v>
      </c>
      <c r="U305" s="20" t="s">
        <v>196</v>
      </c>
      <c r="V305" s="21">
        <v>40</v>
      </c>
      <c r="W305" s="21">
        <v>5</v>
      </c>
      <c r="X305" s="22"/>
    </row>
    <row r="306" spans="1:24" s="1" customFormat="1" ht="52.05" customHeight="1" x14ac:dyDescent="0.3">
      <c r="A306" s="11" t="s">
        <v>352</v>
      </c>
      <c r="B306" s="11" t="s">
        <v>681</v>
      </c>
      <c r="C306" s="12" t="s">
        <v>682</v>
      </c>
      <c r="D306" s="50"/>
      <c r="E306" s="36" t="str">
        <f>HYPERLINK("https://www.google.ru/search?q=112351136&amp;newwindow=1&amp;tbm=isch","Еще фото")</f>
        <v>Еще фото</v>
      </c>
      <c r="F306" s="13"/>
      <c r="G306" s="11" t="s">
        <v>683</v>
      </c>
      <c r="H306" s="11" t="s">
        <v>27</v>
      </c>
      <c r="I306" s="14" t="s">
        <v>246</v>
      </c>
      <c r="J306" s="14" t="s">
        <v>28</v>
      </c>
      <c r="K306" s="15" t="s">
        <v>55</v>
      </c>
      <c r="L306" s="52" t="s">
        <v>684</v>
      </c>
      <c r="M306" s="14"/>
      <c r="N306" s="14" t="s">
        <v>31</v>
      </c>
      <c r="O306" s="14"/>
      <c r="P306" s="15" t="s">
        <v>67</v>
      </c>
      <c r="Q306" s="16">
        <v>10999</v>
      </c>
      <c r="R306" s="17">
        <v>47</v>
      </c>
      <c r="S306" s="18">
        <v>6703.8904999999995</v>
      </c>
      <c r="T306" s="19" t="s">
        <v>195</v>
      </c>
      <c r="U306" s="20" t="s">
        <v>196</v>
      </c>
      <c r="V306" s="21">
        <v>40</v>
      </c>
      <c r="W306" s="21">
        <v>2</v>
      </c>
      <c r="X306" s="22"/>
    </row>
    <row r="307" spans="1:24" s="1" customFormat="1" ht="61.05" customHeight="1" x14ac:dyDescent="0.3">
      <c r="A307" s="23" t="s">
        <v>352</v>
      </c>
      <c r="B307" s="23" t="s">
        <v>681</v>
      </c>
      <c r="C307" s="12" t="s">
        <v>682</v>
      </c>
      <c r="D307" s="51"/>
      <c r="E307" s="36" t="str">
        <f>HYPERLINK("https://www.google.ru/search?q=112351136&amp;newwindow=1&amp;tbm=isch","Еще фото")</f>
        <v>Еще фото</v>
      </c>
      <c r="F307" s="13"/>
      <c r="G307" s="23" t="s">
        <v>683</v>
      </c>
      <c r="H307" s="23" t="s">
        <v>27</v>
      </c>
      <c r="I307" s="23" t="s">
        <v>246</v>
      </c>
      <c r="J307" s="14" t="s">
        <v>28</v>
      </c>
      <c r="K307" s="15" t="s">
        <v>55</v>
      </c>
      <c r="L307" s="53"/>
      <c r="M307" s="14"/>
      <c r="N307" s="14" t="s">
        <v>31</v>
      </c>
      <c r="O307" s="14"/>
      <c r="P307" s="15" t="s">
        <v>67</v>
      </c>
      <c r="Q307" s="16">
        <v>10999</v>
      </c>
      <c r="R307" s="17">
        <v>47</v>
      </c>
      <c r="S307" s="18">
        <v>6703.8904999999995</v>
      </c>
      <c r="T307" s="19" t="s">
        <v>195</v>
      </c>
      <c r="U307" s="20" t="s">
        <v>197</v>
      </c>
      <c r="V307" s="21">
        <v>42</v>
      </c>
      <c r="W307" s="21">
        <v>6</v>
      </c>
      <c r="X307" s="22"/>
    </row>
    <row r="308" spans="1:24" s="1" customFormat="1" ht="35" customHeight="1" x14ac:dyDescent="0.3">
      <c r="A308" s="11" t="s">
        <v>352</v>
      </c>
      <c r="B308" s="11" t="s">
        <v>685</v>
      </c>
      <c r="C308" s="12" t="s">
        <v>686</v>
      </c>
      <c r="D308" s="54"/>
      <c r="E308" s="36" t="str">
        <f>HYPERLINK("https://www.google.ru/search?q=112355176&amp;newwindow=1&amp;tbm=isch","Еще фото")</f>
        <v>Еще фото</v>
      </c>
      <c r="F308" s="13"/>
      <c r="G308" s="11" t="s">
        <v>669</v>
      </c>
      <c r="H308" s="11" t="s">
        <v>27</v>
      </c>
      <c r="I308" s="14" t="s">
        <v>246</v>
      </c>
      <c r="J308" s="14" t="s">
        <v>191</v>
      </c>
      <c r="K308" s="15" t="s">
        <v>55</v>
      </c>
      <c r="L308" s="52" t="s">
        <v>687</v>
      </c>
      <c r="M308" s="14"/>
      <c r="N308" s="14" t="s">
        <v>193</v>
      </c>
      <c r="O308" s="14"/>
      <c r="P308" s="15" t="s">
        <v>680</v>
      </c>
      <c r="Q308" s="16">
        <v>8699</v>
      </c>
      <c r="R308" s="17">
        <v>47</v>
      </c>
      <c r="S308" s="18">
        <v>5302.0405000000001</v>
      </c>
      <c r="T308" s="19" t="s">
        <v>195</v>
      </c>
      <c r="U308" s="20" t="s">
        <v>197</v>
      </c>
      <c r="V308" s="21">
        <v>42</v>
      </c>
      <c r="W308" s="21">
        <v>3</v>
      </c>
      <c r="X308" s="22"/>
    </row>
    <row r="309" spans="1:24" s="1" customFormat="1" ht="35" customHeight="1" x14ac:dyDescent="0.3">
      <c r="A309" s="23" t="s">
        <v>352</v>
      </c>
      <c r="B309" s="23" t="s">
        <v>685</v>
      </c>
      <c r="C309" s="12" t="s">
        <v>686</v>
      </c>
      <c r="D309" s="55"/>
      <c r="E309" s="36" t="str">
        <f>HYPERLINK("https://www.google.ru/search?q=112355176&amp;newwindow=1&amp;tbm=isch","Еще фото")</f>
        <v>Еще фото</v>
      </c>
      <c r="F309" s="13"/>
      <c r="G309" s="23" t="s">
        <v>669</v>
      </c>
      <c r="H309" s="23" t="s">
        <v>27</v>
      </c>
      <c r="I309" s="23" t="s">
        <v>246</v>
      </c>
      <c r="J309" s="14" t="s">
        <v>191</v>
      </c>
      <c r="K309" s="15" t="s">
        <v>55</v>
      </c>
      <c r="L309" s="57"/>
      <c r="M309" s="14"/>
      <c r="N309" s="14" t="s">
        <v>193</v>
      </c>
      <c r="O309" s="14"/>
      <c r="P309" s="15" t="s">
        <v>680</v>
      </c>
      <c r="Q309" s="16">
        <v>8699</v>
      </c>
      <c r="R309" s="17">
        <v>47</v>
      </c>
      <c r="S309" s="18">
        <v>5302.0405000000001</v>
      </c>
      <c r="T309" s="19" t="s">
        <v>195</v>
      </c>
      <c r="U309" s="20" t="s">
        <v>198</v>
      </c>
      <c r="V309" s="21">
        <v>44</v>
      </c>
      <c r="W309" s="21">
        <v>1</v>
      </c>
      <c r="X309" s="22"/>
    </row>
    <row r="310" spans="1:24" s="1" customFormat="1" ht="37.049999999999997" customHeight="1" x14ac:dyDescent="0.3">
      <c r="A310" s="23" t="s">
        <v>352</v>
      </c>
      <c r="B310" s="23" t="s">
        <v>685</v>
      </c>
      <c r="C310" s="12" t="s">
        <v>686</v>
      </c>
      <c r="D310" s="56"/>
      <c r="E310" s="36" t="str">
        <f>HYPERLINK("https://www.google.ru/search?q=112355176&amp;newwindow=1&amp;tbm=isch","Еще фото")</f>
        <v>Еще фото</v>
      </c>
      <c r="F310" s="13"/>
      <c r="G310" s="23" t="s">
        <v>669</v>
      </c>
      <c r="H310" s="23" t="s">
        <v>27</v>
      </c>
      <c r="I310" s="23" t="s">
        <v>246</v>
      </c>
      <c r="J310" s="14" t="s">
        <v>191</v>
      </c>
      <c r="K310" s="15" t="s">
        <v>55</v>
      </c>
      <c r="L310" s="53"/>
      <c r="M310" s="14"/>
      <c r="N310" s="14" t="s">
        <v>193</v>
      </c>
      <c r="O310" s="14"/>
      <c r="P310" s="15" t="s">
        <v>680</v>
      </c>
      <c r="Q310" s="16">
        <v>8699</v>
      </c>
      <c r="R310" s="17">
        <v>47</v>
      </c>
      <c r="S310" s="18">
        <v>5302.0405000000001</v>
      </c>
      <c r="T310" s="19" t="s">
        <v>195</v>
      </c>
      <c r="U310" s="20" t="s">
        <v>199</v>
      </c>
      <c r="V310" s="21">
        <v>46</v>
      </c>
      <c r="W310" s="21">
        <v>1</v>
      </c>
      <c r="X310" s="22"/>
    </row>
    <row r="311" spans="1:24" s="1" customFormat="1" ht="52.05" customHeight="1" x14ac:dyDescent="0.3">
      <c r="A311" s="11" t="s">
        <v>352</v>
      </c>
      <c r="B311" s="11" t="s">
        <v>688</v>
      </c>
      <c r="C311" s="12" t="s">
        <v>689</v>
      </c>
      <c r="D311" s="50"/>
      <c r="E311" s="36" t="str">
        <f>HYPERLINK("https://www.google.ru/search?q=112355671&amp;newwindow=1&amp;tbm=isch","Еще фото")</f>
        <v>Еще фото</v>
      </c>
      <c r="F311" s="13"/>
      <c r="G311" s="11" t="s">
        <v>245</v>
      </c>
      <c r="H311" s="11" t="s">
        <v>27</v>
      </c>
      <c r="I311" s="14" t="s">
        <v>246</v>
      </c>
      <c r="J311" s="14" t="s">
        <v>191</v>
      </c>
      <c r="K311" s="15" t="s">
        <v>29</v>
      </c>
      <c r="L311" s="52" t="s">
        <v>690</v>
      </c>
      <c r="M311" s="14"/>
      <c r="N311" s="14" t="s">
        <v>31</v>
      </c>
      <c r="O311" s="14"/>
      <c r="P311" s="15" t="s">
        <v>101</v>
      </c>
      <c r="Q311" s="16">
        <v>8999</v>
      </c>
      <c r="R311" s="17">
        <v>47</v>
      </c>
      <c r="S311" s="18">
        <v>5484.8904999999995</v>
      </c>
      <c r="T311" s="19" t="s">
        <v>195</v>
      </c>
      <c r="U311" s="20" t="s">
        <v>198</v>
      </c>
      <c r="V311" s="21">
        <v>48</v>
      </c>
      <c r="W311" s="21">
        <v>2</v>
      </c>
      <c r="X311" s="22"/>
    </row>
    <row r="312" spans="1:24" s="1" customFormat="1" ht="61.05" customHeight="1" x14ac:dyDescent="0.3">
      <c r="A312" s="23" t="s">
        <v>352</v>
      </c>
      <c r="B312" s="23" t="s">
        <v>688</v>
      </c>
      <c r="C312" s="12" t="s">
        <v>689</v>
      </c>
      <c r="D312" s="51"/>
      <c r="E312" s="36" t="str">
        <f>HYPERLINK("https://www.google.ru/search?q=112355671&amp;newwindow=1&amp;tbm=isch","Еще фото")</f>
        <v>Еще фото</v>
      </c>
      <c r="F312" s="13"/>
      <c r="G312" s="23" t="s">
        <v>245</v>
      </c>
      <c r="H312" s="23" t="s">
        <v>27</v>
      </c>
      <c r="I312" s="23" t="s">
        <v>246</v>
      </c>
      <c r="J312" s="14" t="s">
        <v>191</v>
      </c>
      <c r="K312" s="15" t="s">
        <v>29</v>
      </c>
      <c r="L312" s="53"/>
      <c r="M312" s="14"/>
      <c r="N312" s="14" t="s">
        <v>31</v>
      </c>
      <c r="O312" s="14"/>
      <c r="P312" s="15" t="s">
        <v>101</v>
      </c>
      <c r="Q312" s="16">
        <v>8999</v>
      </c>
      <c r="R312" s="17">
        <v>47</v>
      </c>
      <c r="S312" s="18">
        <v>5484.8904999999995</v>
      </c>
      <c r="T312" s="19" t="s">
        <v>195</v>
      </c>
      <c r="U312" s="20" t="s">
        <v>200</v>
      </c>
      <c r="V312" s="21">
        <v>52</v>
      </c>
      <c r="W312" s="21">
        <v>3</v>
      </c>
      <c r="X312" s="22"/>
    </row>
    <row r="313" spans="1:24" s="1" customFormat="1" ht="108" customHeight="1" x14ac:dyDescent="0.3">
      <c r="A313" s="11" t="s">
        <v>352</v>
      </c>
      <c r="B313" s="11" t="s">
        <v>691</v>
      </c>
      <c r="C313" s="12" t="s">
        <v>692</v>
      </c>
      <c r="D313" s="29"/>
      <c r="E313" s="36" t="str">
        <f>HYPERLINK("https://www.google.ru/search?q=112363838&amp;newwindow=1&amp;tbm=isch","Еще фото")</f>
        <v>Еще фото</v>
      </c>
      <c r="F313" s="13"/>
      <c r="G313" s="11" t="s">
        <v>669</v>
      </c>
      <c r="H313" s="11" t="s">
        <v>27</v>
      </c>
      <c r="I313" s="14" t="s">
        <v>246</v>
      </c>
      <c r="J313" s="14" t="s">
        <v>191</v>
      </c>
      <c r="K313" s="15" t="s">
        <v>55</v>
      </c>
      <c r="L313" s="14" t="s">
        <v>693</v>
      </c>
      <c r="M313" s="14"/>
      <c r="N313" s="14" t="s">
        <v>290</v>
      </c>
      <c r="O313" s="14"/>
      <c r="P313" s="15" t="s">
        <v>670</v>
      </c>
      <c r="Q313" s="16">
        <v>9299</v>
      </c>
      <c r="R313" s="17">
        <v>47</v>
      </c>
      <c r="S313" s="18">
        <v>5667.7404999999999</v>
      </c>
      <c r="T313" s="19" t="s">
        <v>195</v>
      </c>
      <c r="U313" s="20" t="s">
        <v>199</v>
      </c>
      <c r="V313" s="21">
        <v>46</v>
      </c>
      <c r="W313" s="21">
        <v>2</v>
      </c>
      <c r="X313" s="22"/>
    </row>
    <row r="314" spans="1:24" s="1" customFormat="1" ht="35" customHeight="1" x14ac:dyDescent="0.3">
      <c r="A314" s="11" t="s">
        <v>352</v>
      </c>
      <c r="B314" s="11" t="s">
        <v>694</v>
      </c>
      <c r="C314" s="12" t="s">
        <v>695</v>
      </c>
      <c r="D314" s="54"/>
      <c r="E314" s="36" t="str">
        <f>HYPERLINK("https://www.google.ru/search?q=112363890&amp;newwindow=1&amp;tbm=isch","Еще фото")</f>
        <v>Еще фото</v>
      </c>
      <c r="F314" s="13"/>
      <c r="G314" s="11" t="s">
        <v>245</v>
      </c>
      <c r="H314" s="11" t="s">
        <v>27</v>
      </c>
      <c r="I314" s="14" t="s">
        <v>246</v>
      </c>
      <c r="J314" s="14" t="s">
        <v>191</v>
      </c>
      <c r="K314" s="15" t="s">
        <v>29</v>
      </c>
      <c r="L314" s="52" t="s">
        <v>690</v>
      </c>
      <c r="M314" s="14"/>
      <c r="N314" s="14" t="s">
        <v>193</v>
      </c>
      <c r="O314" s="14"/>
      <c r="P314" s="15" t="s">
        <v>101</v>
      </c>
      <c r="Q314" s="16">
        <v>8199</v>
      </c>
      <c r="R314" s="17">
        <v>47</v>
      </c>
      <c r="S314" s="18">
        <v>4997.2905000000001</v>
      </c>
      <c r="T314" s="19" t="s">
        <v>195</v>
      </c>
      <c r="U314" s="20" t="s">
        <v>198</v>
      </c>
      <c r="V314" s="21">
        <v>48</v>
      </c>
      <c r="W314" s="21">
        <v>7</v>
      </c>
      <c r="X314" s="22"/>
    </row>
    <row r="315" spans="1:24" s="1" customFormat="1" ht="35" customHeight="1" x14ac:dyDescent="0.3">
      <c r="A315" s="23" t="s">
        <v>352</v>
      </c>
      <c r="B315" s="23" t="s">
        <v>694</v>
      </c>
      <c r="C315" s="12" t="s">
        <v>695</v>
      </c>
      <c r="D315" s="55"/>
      <c r="E315" s="36" t="str">
        <f>HYPERLINK("https://www.google.ru/search?q=112363890&amp;newwindow=1&amp;tbm=isch","Еще фото")</f>
        <v>Еще фото</v>
      </c>
      <c r="F315" s="13"/>
      <c r="G315" s="23" t="s">
        <v>245</v>
      </c>
      <c r="H315" s="23" t="s">
        <v>27</v>
      </c>
      <c r="I315" s="23" t="s">
        <v>246</v>
      </c>
      <c r="J315" s="14" t="s">
        <v>191</v>
      </c>
      <c r="K315" s="15" t="s">
        <v>29</v>
      </c>
      <c r="L315" s="57"/>
      <c r="M315" s="14"/>
      <c r="N315" s="14" t="s">
        <v>193</v>
      </c>
      <c r="O315" s="14"/>
      <c r="P315" s="15" t="s">
        <v>101</v>
      </c>
      <c r="Q315" s="16">
        <v>8199</v>
      </c>
      <c r="R315" s="17">
        <v>47</v>
      </c>
      <c r="S315" s="18">
        <v>4997.2905000000001</v>
      </c>
      <c r="T315" s="19" t="s">
        <v>195</v>
      </c>
      <c r="U315" s="20" t="s">
        <v>200</v>
      </c>
      <c r="V315" s="21">
        <v>52</v>
      </c>
      <c r="W315" s="21">
        <v>5</v>
      </c>
      <c r="X315" s="22"/>
    </row>
    <row r="316" spans="1:24" s="1" customFormat="1" ht="37.049999999999997" customHeight="1" x14ac:dyDescent="0.3">
      <c r="A316" s="23" t="s">
        <v>352</v>
      </c>
      <c r="B316" s="23" t="s">
        <v>694</v>
      </c>
      <c r="C316" s="12" t="s">
        <v>695</v>
      </c>
      <c r="D316" s="56"/>
      <c r="E316" s="36" t="str">
        <f>HYPERLINK("https://www.google.ru/search?q=112363890&amp;newwindow=1&amp;tbm=isch","Еще фото")</f>
        <v>Еще фото</v>
      </c>
      <c r="F316" s="13"/>
      <c r="G316" s="23" t="s">
        <v>245</v>
      </c>
      <c r="H316" s="23" t="s">
        <v>27</v>
      </c>
      <c r="I316" s="23" t="s">
        <v>246</v>
      </c>
      <c r="J316" s="14" t="s">
        <v>191</v>
      </c>
      <c r="K316" s="15" t="s">
        <v>29</v>
      </c>
      <c r="L316" s="53"/>
      <c r="M316" s="14"/>
      <c r="N316" s="14" t="s">
        <v>193</v>
      </c>
      <c r="O316" s="14"/>
      <c r="P316" s="15" t="s">
        <v>101</v>
      </c>
      <c r="Q316" s="16">
        <v>8199</v>
      </c>
      <c r="R316" s="17">
        <v>47</v>
      </c>
      <c r="S316" s="18">
        <v>4997.2905000000001</v>
      </c>
      <c r="T316" s="19" t="s">
        <v>195</v>
      </c>
      <c r="U316" s="20" t="s">
        <v>248</v>
      </c>
      <c r="V316" s="21">
        <v>54</v>
      </c>
      <c r="W316" s="21">
        <v>7</v>
      </c>
      <c r="X316" s="22"/>
    </row>
    <row r="317" spans="1:24" s="1" customFormat="1" ht="108" customHeight="1" x14ac:dyDescent="0.3">
      <c r="A317" s="11" t="s">
        <v>352</v>
      </c>
      <c r="B317" s="11" t="s">
        <v>696</v>
      </c>
      <c r="C317" s="12" t="s">
        <v>697</v>
      </c>
      <c r="D317" s="29"/>
      <c r="E317" s="36" t="str">
        <f>HYPERLINK("https://www.google.ru/search?q=112363891&amp;newwindow=1&amp;tbm=isch","Еще фото")</f>
        <v>Еще фото</v>
      </c>
      <c r="F317" s="13"/>
      <c r="G317" s="11" t="s">
        <v>245</v>
      </c>
      <c r="H317" s="11" t="s">
        <v>27</v>
      </c>
      <c r="I317" s="14" t="s">
        <v>246</v>
      </c>
      <c r="J317" s="14" t="s">
        <v>191</v>
      </c>
      <c r="K317" s="15" t="s">
        <v>29</v>
      </c>
      <c r="L317" s="14" t="s">
        <v>690</v>
      </c>
      <c r="M317" s="14"/>
      <c r="N317" s="14" t="s">
        <v>31</v>
      </c>
      <c r="O317" s="14"/>
      <c r="P317" s="15" t="s">
        <v>101</v>
      </c>
      <c r="Q317" s="16">
        <v>8199</v>
      </c>
      <c r="R317" s="17">
        <v>47</v>
      </c>
      <c r="S317" s="18">
        <v>4997.2905000000001</v>
      </c>
      <c r="T317" s="19" t="s">
        <v>195</v>
      </c>
      <c r="U317" s="20" t="s">
        <v>199</v>
      </c>
      <c r="V317" s="21">
        <v>50</v>
      </c>
      <c r="W317" s="21">
        <v>6</v>
      </c>
      <c r="X317" s="22"/>
    </row>
    <row r="318" spans="1:24" s="1" customFormat="1" ht="52.05" customHeight="1" x14ac:dyDescent="0.3">
      <c r="A318" s="11" t="s">
        <v>352</v>
      </c>
      <c r="B318" s="11" t="s">
        <v>698</v>
      </c>
      <c r="C318" s="12" t="s">
        <v>699</v>
      </c>
      <c r="D318" s="50"/>
      <c r="E318" s="36" t="str">
        <f>HYPERLINK("https://www.google.ru/search?q=112376423&amp;newwindow=1&amp;tbm=isch","Еще фото")</f>
        <v>Еще фото</v>
      </c>
      <c r="F318" s="13"/>
      <c r="G318" s="11" t="s">
        <v>245</v>
      </c>
      <c r="H318" s="11" t="s">
        <v>27</v>
      </c>
      <c r="I318" s="14" t="s">
        <v>246</v>
      </c>
      <c r="J318" s="14" t="s">
        <v>28</v>
      </c>
      <c r="K318" s="15" t="s">
        <v>29</v>
      </c>
      <c r="L318" s="52" t="s">
        <v>700</v>
      </c>
      <c r="M318" s="14"/>
      <c r="N318" s="14" t="s">
        <v>193</v>
      </c>
      <c r="O318" s="14"/>
      <c r="P318" s="15" t="s">
        <v>670</v>
      </c>
      <c r="Q318" s="16">
        <v>6799</v>
      </c>
      <c r="R318" s="17">
        <v>47</v>
      </c>
      <c r="S318" s="18">
        <v>4143.9904999999999</v>
      </c>
      <c r="T318" s="19" t="s">
        <v>195</v>
      </c>
      <c r="U318" s="20" t="s">
        <v>197</v>
      </c>
      <c r="V318" s="21">
        <v>46</v>
      </c>
      <c r="W318" s="21">
        <v>1</v>
      </c>
      <c r="X318" s="22"/>
    </row>
    <row r="319" spans="1:24" s="1" customFormat="1" ht="61.05" customHeight="1" x14ac:dyDescent="0.3">
      <c r="A319" s="23" t="s">
        <v>352</v>
      </c>
      <c r="B319" s="23" t="s">
        <v>698</v>
      </c>
      <c r="C319" s="12" t="s">
        <v>699</v>
      </c>
      <c r="D319" s="51"/>
      <c r="E319" s="36" t="str">
        <f>HYPERLINK("https://www.google.ru/search?q=112376423&amp;newwindow=1&amp;tbm=isch","Еще фото")</f>
        <v>Еще фото</v>
      </c>
      <c r="F319" s="13"/>
      <c r="G319" s="23" t="s">
        <v>245</v>
      </c>
      <c r="H319" s="23" t="s">
        <v>27</v>
      </c>
      <c r="I319" s="23" t="s">
        <v>246</v>
      </c>
      <c r="J319" s="14" t="s">
        <v>28</v>
      </c>
      <c r="K319" s="15" t="s">
        <v>29</v>
      </c>
      <c r="L319" s="53"/>
      <c r="M319" s="14"/>
      <c r="N319" s="14" t="s">
        <v>193</v>
      </c>
      <c r="O319" s="14"/>
      <c r="P319" s="15" t="s">
        <v>670</v>
      </c>
      <c r="Q319" s="16">
        <v>6799</v>
      </c>
      <c r="R319" s="17">
        <v>47</v>
      </c>
      <c r="S319" s="18">
        <v>4143.9904999999999</v>
      </c>
      <c r="T319" s="19" t="s">
        <v>195</v>
      </c>
      <c r="U319" s="20" t="s">
        <v>198</v>
      </c>
      <c r="V319" s="21">
        <v>48</v>
      </c>
      <c r="W319" s="21">
        <v>1</v>
      </c>
      <c r="X319" s="22"/>
    </row>
    <row r="320" spans="1:24" s="1" customFormat="1" ht="35" customHeight="1" x14ac:dyDescent="0.3">
      <c r="A320" s="11" t="s">
        <v>352</v>
      </c>
      <c r="B320" s="11" t="s">
        <v>701</v>
      </c>
      <c r="C320" s="12" t="s">
        <v>702</v>
      </c>
      <c r="D320" s="54"/>
      <c r="E320" s="36" t="str">
        <f>HYPERLINK("https://www.google.ru/search?q=112376452&amp;newwindow=1&amp;tbm=isch","Еще фото")</f>
        <v>Еще фото</v>
      </c>
      <c r="F320" s="13"/>
      <c r="G320" s="11" t="s">
        <v>703</v>
      </c>
      <c r="H320" s="11" t="s">
        <v>27</v>
      </c>
      <c r="I320" s="14" t="s">
        <v>246</v>
      </c>
      <c r="J320" s="14" t="s">
        <v>28</v>
      </c>
      <c r="K320" s="15" t="s">
        <v>29</v>
      </c>
      <c r="L320" s="52" t="s">
        <v>704</v>
      </c>
      <c r="M320" s="14"/>
      <c r="N320" s="14" t="s">
        <v>31</v>
      </c>
      <c r="O320" s="14"/>
      <c r="P320" s="15" t="s">
        <v>101</v>
      </c>
      <c r="Q320" s="16">
        <v>12899</v>
      </c>
      <c r="R320" s="17">
        <v>47</v>
      </c>
      <c r="S320" s="18">
        <v>7861.9404999999997</v>
      </c>
      <c r="T320" s="19" t="s">
        <v>195</v>
      </c>
      <c r="U320" s="20" t="s">
        <v>199</v>
      </c>
      <c r="V320" s="21">
        <v>50</v>
      </c>
      <c r="W320" s="21">
        <v>1</v>
      </c>
      <c r="X320" s="22"/>
    </row>
    <row r="321" spans="1:24" s="1" customFormat="1" ht="35" customHeight="1" x14ac:dyDescent="0.3">
      <c r="A321" s="23" t="s">
        <v>352</v>
      </c>
      <c r="B321" s="23" t="s">
        <v>701</v>
      </c>
      <c r="C321" s="12" t="s">
        <v>702</v>
      </c>
      <c r="D321" s="55"/>
      <c r="E321" s="36" t="str">
        <f>HYPERLINK("https://www.google.ru/search?q=112376452&amp;newwindow=1&amp;tbm=isch","Еще фото")</f>
        <v>Еще фото</v>
      </c>
      <c r="F321" s="13"/>
      <c r="G321" s="23" t="s">
        <v>703</v>
      </c>
      <c r="H321" s="23" t="s">
        <v>27</v>
      </c>
      <c r="I321" s="23" t="s">
        <v>246</v>
      </c>
      <c r="J321" s="14" t="s">
        <v>28</v>
      </c>
      <c r="K321" s="15" t="s">
        <v>29</v>
      </c>
      <c r="L321" s="57"/>
      <c r="M321" s="14"/>
      <c r="N321" s="14" t="s">
        <v>31</v>
      </c>
      <c r="O321" s="14"/>
      <c r="P321" s="15" t="s">
        <v>101</v>
      </c>
      <c r="Q321" s="16">
        <v>12899</v>
      </c>
      <c r="R321" s="17">
        <v>47</v>
      </c>
      <c r="S321" s="18">
        <v>7861.9404999999997</v>
      </c>
      <c r="T321" s="19" t="s">
        <v>195</v>
      </c>
      <c r="U321" s="20" t="s">
        <v>200</v>
      </c>
      <c r="V321" s="21">
        <v>52</v>
      </c>
      <c r="W321" s="21">
        <v>1</v>
      </c>
      <c r="X321" s="22"/>
    </row>
    <row r="322" spans="1:24" s="1" customFormat="1" ht="37.049999999999997" customHeight="1" x14ac:dyDescent="0.3">
      <c r="A322" s="23" t="s">
        <v>352</v>
      </c>
      <c r="B322" s="23" t="s">
        <v>701</v>
      </c>
      <c r="C322" s="12" t="s">
        <v>702</v>
      </c>
      <c r="D322" s="56"/>
      <c r="E322" s="36" t="str">
        <f>HYPERLINK("https://www.google.ru/search?q=112376452&amp;newwindow=1&amp;tbm=isch","Еще фото")</f>
        <v>Еще фото</v>
      </c>
      <c r="F322" s="13"/>
      <c r="G322" s="23" t="s">
        <v>703</v>
      </c>
      <c r="H322" s="23" t="s">
        <v>27</v>
      </c>
      <c r="I322" s="23" t="s">
        <v>246</v>
      </c>
      <c r="J322" s="14" t="s">
        <v>28</v>
      </c>
      <c r="K322" s="15" t="s">
        <v>29</v>
      </c>
      <c r="L322" s="53"/>
      <c r="M322" s="14"/>
      <c r="N322" s="14" t="s">
        <v>31</v>
      </c>
      <c r="O322" s="14"/>
      <c r="P322" s="15" t="s">
        <v>101</v>
      </c>
      <c r="Q322" s="16">
        <v>12899</v>
      </c>
      <c r="R322" s="17">
        <v>47</v>
      </c>
      <c r="S322" s="18">
        <v>7861.9404999999997</v>
      </c>
      <c r="T322" s="19" t="s">
        <v>195</v>
      </c>
      <c r="U322" s="20" t="s">
        <v>248</v>
      </c>
      <c r="V322" s="21">
        <v>54</v>
      </c>
      <c r="W322" s="21">
        <v>1</v>
      </c>
      <c r="X322" s="22"/>
    </row>
    <row r="323" spans="1:24" s="1" customFormat="1" ht="52.05" customHeight="1" x14ac:dyDescent="0.3">
      <c r="A323" s="11" t="s">
        <v>352</v>
      </c>
      <c r="B323" s="11" t="s">
        <v>705</v>
      </c>
      <c r="C323" s="12" t="s">
        <v>706</v>
      </c>
      <c r="D323" s="50"/>
      <c r="E323" s="36" t="str">
        <f>HYPERLINK("https://www.google.ru/search?q=112376980&amp;newwindow=1&amp;tbm=isch","Еще фото")</f>
        <v>Еще фото</v>
      </c>
      <c r="F323" s="13"/>
      <c r="G323" s="11" t="s">
        <v>669</v>
      </c>
      <c r="H323" s="11" t="s">
        <v>27</v>
      </c>
      <c r="I323" s="14" t="s">
        <v>246</v>
      </c>
      <c r="J323" s="14" t="s">
        <v>28</v>
      </c>
      <c r="K323" s="15" t="s">
        <v>55</v>
      </c>
      <c r="L323" s="52" t="s">
        <v>707</v>
      </c>
      <c r="M323" s="14"/>
      <c r="N323" s="14" t="s">
        <v>193</v>
      </c>
      <c r="O323" s="14"/>
      <c r="P323" s="15" t="s">
        <v>670</v>
      </c>
      <c r="Q323" s="16">
        <v>8499</v>
      </c>
      <c r="R323" s="17">
        <v>47</v>
      </c>
      <c r="S323" s="18">
        <v>5180.1404999999995</v>
      </c>
      <c r="T323" s="19" t="s">
        <v>195</v>
      </c>
      <c r="U323" s="20" t="s">
        <v>196</v>
      </c>
      <c r="V323" s="21">
        <v>40</v>
      </c>
      <c r="W323" s="21">
        <v>1</v>
      </c>
      <c r="X323" s="22"/>
    </row>
    <row r="324" spans="1:24" s="1" customFormat="1" ht="61.05" customHeight="1" x14ac:dyDescent="0.3">
      <c r="A324" s="23" t="s">
        <v>352</v>
      </c>
      <c r="B324" s="23" t="s">
        <v>705</v>
      </c>
      <c r="C324" s="12" t="s">
        <v>706</v>
      </c>
      <c r="D324" s="51"/>
      <c r="E324" s="36" t="str">
        <f>HYPERLINK("https://www.google.ru/search?q=112376980&amp;newwindow=1&amp;tbm=isch","Еще фото")</f>
        <v>Еще фото</v>
      </c>
      <c r="F324" s="13"/>
      <c r="G324" s="23" t="s">
        <v>669</v>
      </c>
      <c r="H324" s="23" t="s">
        <v>27</v>
      </c>
      <c r="I324" s="23" t="s">
        <v>246</v>
      </c>
      <c r="J324" s="14" t="s">
        <v>28</v>
      </c>
      <c r="K324" s="15" t="s">
        <v>55</v>
      </c>
      <c r="L324" s="53"/>
      <c r="M324" s="14"/>
      <c r="N324" s="14" t="s">
        <v>193</v>
      </c>
      <c r="O324" s="14"/>
      <c r="P324" s="15" t="s">
        <v>670</v>
      </c>
      <c r="Q324" s="16">
        <v>8499</v>
      </c>
      <c r="R324" s="17">
        <v>47</v>
      </c>
      <c r="S324" s="18">
        <v>5180.1404999999995</v>
      </c>
      <c r="T324" s="19" t="s">
        <v>195</v>
      </c>
      <c r="U324" s="20" t="s">
        <v>197</v>
      </c>
      <c r="V324" s="21">
        <v>42</v>
      </c>
      <c r="W324" s="21">
        <v>1</v>
      </c>
      <c r="X324" s="22"/>
    </row>
    <row r="325" spans="1:24" s="1" customFormat="1" ht="26" customHeight="1" x14ac:dyDescent="0.3">
      <c r="A325" s="11" t="s">
        <v>352</v>
      </c>
      <c r="B325" s="11" t="s">
        <v>708</v>
      </c>
      <c r="C325" s="12" t="s">
        <v>709</v>
      </c>
      <c r="D325" s="54"/>
      <c r="E325" s="36" t="str">
        <f>HYPERLINK("https://www.google.ru/search?q=112377766&amp;newwindow=1&amp;tbm=isch","Еще фото")</f>
        <v>Еще фото</v>
      </c>
      <c r="F325" s="13"/>
      <c r="G325" s="11" t="s">
        <v>245</v>
      </c>
      <c r="H325" s="11" t="s">
        <v>27</v>
      </c>
      <c r="I325" s="14" t="s">
        <v>246</v>
      </c>
      <c r="J325" s="14" t="s">
        <v>28</v>
      </c>
      <c r="K325" s="15" t="s">
        <v>55</v>
      </c>
      <c r="L325" s="52" t="s">
        <v>710</v>
      </c>
      <c r="M325" s="14"/>
      <c r="N325" s="14" t="s">
        <v>265</v>
      </c>
      <c r="O325" s="14"/>
      <c r="P325" s="15" t="s">
        <v>674</v>
      </c>
      <c r="Q325" s="16">
        <v>6499</v>
      </c>
      <c r="R325" s="17">
        <v>47</v>
      </c>
      <c r="S325" s="18">
        <v>3961.1404999999995</v>
      </c>
      <c r="T325" s="19" t="s">
        <v>195</v>
      </c>
      <c r="U325" s="20" t="s">
        <v>196</v>
      </c>
      <c r="V325" s="21">
        <v>40</v>
      </c>
      <c r="W325" s="21">
        <v>4</v>
      </c>
      <c r="X325" s="22"/>
    </row>
    <row r="326" spans="1:24" s="1" customFormat="1" ht="26" customHeight="1" x14ac:dyDescent="0.3">
      <c r="A326" s="23" t="s">
        <v>352</v>
      </c>
      <c r="B326" s="23" t="s">
        <v>708</v>
      </c>
      <c r="C326" s="12" t="s">
        <v>709</v>
      </c>
      <c r="D326" s="55"/>
      <c r="E326" s="36" t="str">
        <f>HYPERLINK("https://www.google.ru/search?q=112377766&amp;newwindow=1&amp;tbm=isch","Еще фото")</f>
        <v>Еще фото</v>
      </c>
      <c r="F326" s="13"/>
      <c r="G326" s="23" t="s">
        <v>245</v>
      </c>
      <c r="H326" s="23" t="s">
        <v>27</v>
      </c>
      <c r="I326" s="23" t="s">
        <v>246</v>
      </c>
      <c r="J326" s="14" t="s">
        <v>28</v>
      </c>
      <c r="K326" s="15" t="s">
        <v>55</v>
      </c>
      <c r="L326" s="57"/>
      <c r="M326" s="14"/>
      <c r="N326" s="14" t="s">
        <v>265</v>
      </c>
      <c r="O326" s="14"/>
      <c r="P326" s="15" t="s">
        <v>674</v>
      </c>
      <c r="Q326" s="16">
        <v>6499</v>
      </c>
      <c r="R326" s="17">
        <v>47</v>
      </c>
      <c r="S326" s="18">
        <v>3961.1404999999995</v>
      </c>
      <c r="T326" s="19" t="s">
        <v>195</v>
      </c>
      <c r="U326" s="20" t="s">
        <v>197</v>
      </c>
      <c r="V326" s="21">
        <v>42</v>
      </c>
      <c r="W326" s="21">
        <v>4</v>
      </c>
      <c r="X326" s="22"/>
    </row>
    <row r="327" spans="1:24" s="1" customFormat="1" ht="26" customHeight="1" x14ac:dyDescent="0.3">
      <c r="A327" s="23" t="s">
        <v>352</v>
      </c>
      <c r="B327" s="23" t="s">
        <v>708</v>
      </c>
      <c r="C327" s="12" t="s">
        <v>709</v>
      </c>
      <c r="D327" s="55"/>
      <c r="E327" s="36" t="str">
        <f>HYPERLINK("https://www.google.ru/search?q=112377766&amp;newwindow=1&amp;tbm=isch","Еще фото")</f>
        <v>Еще фото</v>
      </c>
      <c r="F327" s="13"/>
      <c r="G327" s="23" t="s">
        <v>245</v>
      </c>
      <c r="H327" s="23" t="s">
        <v>27</v>
      </c>
      <c r="I327" s="23" t="s">
        <v>246</v>
      </c>
      <c r="J327" s="14" t="s">
        <v>28</v>
      </c>
      <c r="K327" s="15" t="s">
        <v>55</v>
      </c>
      <c r="L327" s="57"/>
      <c r="M327" s="14"/>
      <c r="N327" s="14" t="s">
        <v>265</v>
      </c>
      <c r="O327" s="14"/>
      <c r="P327" s="15" t="s">
        <v>674</v>
      </c>
      <c r="Q327" s="16">
        <v>6499</v>
      </c>
      <c r="R327" s="17">
        <v>47</v>
      </c>
      <c r="S327" s="18">
        <v>3961.1404999999995</v>
      </c>
      <c r="T327" s="19" t="s">
        <v>195</v>
      </c>
      <c r="U327" s="20" t="s">
        <v>198</v>
      </c>
      <c r="V327" s="21">
        <v>44</v>
      </c>
      <c r="W327" s="21">
        <v>3</v>
      </c>
      <c r="X327" s="22"/>
    </row>
    <row r="328" spans="1:24" s="1" customFormat="1" ht="26" customHeight="1" x14ac:dyDescent="0.3">
      <c r="A328" s="23" t="s">
        <v>352</v>
      </c>
      <c r="B328" s="23" t="s">
        <v>708</v>
      </c>
      <c r="C328" s="12" t="s">
        <v>709</v>
      </c>
      <c r="D328" s="56"/>
      <c r="E328" s="36" t="str">
        <f>HYPERLINK("https://www.google.ru/search?q=112377766&amp;newwindow=1&amp;tbm=isch","Еще фото")</f>
        <v>Еще фото</v>
      </c>
      <c r="F328" s="13"/>
      <c r="G328" s="23" t="s">
        <v>245</v>
      </c>
      <c r="H328" s="23" t="s">
        <v>27</v>
      </c>
      <c r="I328" s="23" t="s">
        <v>246</v>
      </c>
      <c r="J328" s="14" t="s">
        <v>28</v>
      </c>
      <c r="K328" s="15" t="s">
        <v>55</v>
      </c>
      <c r="L328" s="53"/>
      <c r="M328" s="14"/>
      <c r="N328" s="14" t="s">
        <v>265</v>
      </c>
      <c r="O328" s="14"/>
      <c r="P328" s="15" t="s">
        <v>674</v>
      </c>
      <c r="Q328" s="16">
        <v>6499</v>
      </c>
      <c r="R328" s="17">
        <v>47</v>
      </c>
      <c r="S328" s="18">
        <v>3961.1404999999995</v>
      </c>
      <c r="T328" s="19" t="s">
        <v>195</v>
      </c>
      <c r="U328" s="20" t="s">
        <v>199</v>
      </c>
      <c r="V328" s="21">
        <v>46</v>
      </c>
      <c r="W328" s="21">
        <v>3</v>
      </c>
      <c r="X328" s="22"/>
    </row>
    <row r="329" spans="1:24" s="1" customFormat="1" ht="35" customHeight="1" x14ac:dyDescent="0.3">
      <c r="A329" s="11" t="s">
        <v>352</v>
      </c>
      <c r="B329" s="11" t="s">
        <v>711</v>
      </c>
      <c r="C329" s="12" t="s">
        <v>712</v>
      </c>
      <c r="D329" s="54"/>
      <c r="E329" s="36" t="str">
        <f>HYPERLINK("https://www.google.ru/search?q=112378756&amp;newwindow=1&amp;tbm=isch","Еще фото")</f>
        <v>Еще фото</v>
      </c>
      <c r="F329" s="13"/>
      <c r="G329" s="11" t="s">
        <v>669</v>
      </c>
      <c r="H329" s="11" t="s">
        <v>27</v>
      </c>
      <c r="I329" s="14" t="s">
        <v>246</v>
      </c>
      <c r="J329" s="14" t="s">
        <v>28</v>
      </c>
      <c r="K329" s="15" t="s">
        <v>29</v>
      </c>
      <c r="L329" s="52" t="s">
        <v>713</v>
      </c>
      <c r="M329" s="14"/>
      <c r="N329" s="14" t="s">
        <v>31</v>
      </c>
      <c r="O329" s="14"/>
      <c r="P329" s="15" t="s">
        <v>674</v>
      </c>
      <c r="Q329" s="16">
        <v>8499</v>
      </c>
      <c r="R329" s="17">
        <v>47</v>
      </c>
      <c r="S329" s="18">
        <v>5180.1404999999995</v>
      </c>
      <c r="T329" s="19" t="s">
        <v>195</v>
      </c>
      <c r="U329" s="20" t="s">
        <v>197</v>
      </c>
      <c r="V329" s="21">
        <v>46</v>
      </c>
      <c r="W329" s="21">
        <v>1</v>
      </c>
      <c r="X329" s="22"/>
    </row>
    <row r="330" spans="1:24" s="1" customFormat="1" ht="35" customHeight="1" x14ac:dyDescent="0.3">
      <c r="A330" s="23" t="s">
        <v>352</v>
      </c>
      <c r="B330" s="23" t="s">
        <v>711</v>
      </c>
      <c r="C330" s="12" t="s">
        <v>712</v>
      </c>
      <c r="D330" s="55"/>
      <c r="E330" s="36" t="str">
        <f>HYPERLINK("https://www.google.ru/search?q=112378756&amp;newwindow=1&amp;tbm=isch","Еще фото")</f>
        <v>Еще фото</v>
      </c>
      <c r="F330" s="13"/>
      <c r="G330" s="23" t="s">
        <v>669</v>
      </c>
      <c r="H330" s="23" t="s">
        <v>27</v>
      </c>
      <c r="I330" s="23" t="s">
        <v>246</v>
      </c>
      <c r="J330" s="14" t="s">
        <v>28</v>
      </c>
      <c r="K330" s="15" t="s">
        <v>29</v>
      </c>
      <c r="L330" s="57"/>
      <c r="M330" s="14"/>
      <c r="N330" s="14" t="s">
        <v>31</v>
      </c>
      <c r="O330" s="14"/>
      <c r="P330" s="15" t="s">
        <v>674</v>
      </c>
      <c r="Q330" s="16">
        <v>8499</v>
      </c>
      <c r="R330" s="17">
        <v>47</v>
      </c>
      <c r="S330" s="18">
        <v>5180.1404999999995</v>
      </c>
      <c r="T330" s="19" t="s">
        <v>195</v>
      </c>
      <c r="U330" s="20" t="s">
        <v>198</v>
      </c>
      <c r="V330" s="21">
        <v>48</v>
      </c>
      <c r="W330" s="21">
        <v>2</v>
      </c>
      <c r="X330" s="22"/>
    </row>
    <row r="331" spans="1:24" s="1" customFormat="1" ht="37.049999999999997" customHeight="1" x14ac:dyDescent="0.3">
      <c r="A331" s="23" t="s">
        <v>352</v>
      </c>
      <c r="B331" s="23" t="s">
        <v>711</v>
      </c>
      <c r="C331" s="12" t="s">
        <v>712</v>
      </c>
      <c r="D331" s="56"/>
      <c r="E331" s="36" t="str">
        <f>HYPERLINK("https://www.google.ru/search?q=112378756&amp;newwindow=1&amp;tbm=isch","Еще фото")</f>
        <v>Еще фото</v>
      </c>
      <c r="F331" s="13"/>
      <c r="G331" s="23" t="s">
        <v>669</v>
      </c>
      <c r="H331" s="23" t="s">
        <v>27</v>
      </c>
      <c r="I331" s="23" t="s">
        <v>246</v>
      </c>
      <c r="J331" s="14" t="s">
        <v>28</v>
      </c>
      <c r="K331" s="15" t="s">
        <v>29</v>
      </c>
      <c r="L331" s="53"/>
      <c r="M331" s="14"/>
      <c r="N331" s="14" t="s">
        <v>31</v>
      </c>
      <c r="O331" s="14"/>
      <c r="P331" s="15" t="s">
        <v>674</v>
      </c>
      <c r="Q331" s="16">
        <v>8499</v>
      </c>
      <c r="R331" s="17">
        <v>47</v>
      </c>
      <c r="S331" s="18">
        <v>5180.1404999999995</v>
      </c>
      <c r="T331" s="19" t="s">
        <v>195</v>
      </c>
      <c r="U331" s="20" t="s">
        <v>199</v>
      </c>
      <c r="V331" s="21">
        <v>50</v>
      </c>
      <c r="W331" s="21">
        <v>7</v>
      </c>
      <c r="X331" s="22"/>
    </row>
    <row r="332" spans="1:24" s="1" customFormat="1" ht="108" customHeight="1" x14ac:dyDescent="0.3">
      <c r="A332" s="11" t="s">
        <v>352</v>
      </c>
      <c r="B332" s="11" t="s">
        <v>714</v>
      </c>
      <c r="C332" s="12" t="s">
        <v>715</v>
      </c>
      <c r="D332" s="29"/>
      <c r="E332" s="36" t="str">
        <f>HYPERLINK("https://www.google.ru/search?q=L41JEN01&amp;newwindow=1&amp;tbm=isch","Еще фото")</f>
        <v>Еще фото</v>
      </c>
      <c r="F332" s="13"/>
      <c r="G332" s="11" t="s">
        <v>272</v>
      </c>
      <c r="H332" s="11" t="s">
        <v>27</v>
      </c>
      <c r="I332" s="14" t="s">
        <v>273</v>
      </c>
      <c r="J332" s="14" t="s">
        <v>191</v>
      </c>
      <c r="K332" s="15" t="s">
        <v>55</v>
      </c>
      <c r="L332" s="14" t="s">
        <v>716</v>
      </c>
      <c r="M332" s="14" t="s">
        <v>57</v>
      </c>
      <c r="N332" s="14" t="s">
        <v>91</v>
      </c>
      <c r="O332" s="14" t="s">
        <v>58</v>
      </c>
      <c r="P332" s="15" t="s">
        <v>717</v>
      </c>
      <c r="Q332" s="16">
        <v>4099</v>
      </c>
      <c r="R332" s="17">
        <v>71.02</v>
      </c>
      <c r="S332" s="18">
        <v>1365.9354999999998</v>
      </c>
      <c r="T332" s="19" t="s">
        <v>195</v>
      </c>
      <c r="U332" s="20" t="s">
        <v>196</v>
      </c>
      <c r="V332" s="21">
        <v>40</v>
      </c>
      <c r="W332" s="21">
        <v>4</v>
      </c>
      <c r="X332" s="22"/>
    </row>
    <row r="333" spans="1:24" s="1" customFormat="1" ht="108" customHeight="1" x14ac:dyDescent="0.3">
      <c r="A333" s="11" t="s">
        <v>352</v>
      </c>
      <c r="B333" s="11" t="s">
        <v>718</v>
      </c>
      <c r="C333" s="12" t="s">
        <v>719</v>
      </c>
      <c r="D333" s="29"/>
      <c r="E333" s="36" t="str">
        <f>HYPERLINK("https://www.google.ru/search?q=112350252&amp;newwindow=1&amp;tbm=isch","Еще фото")</f>
        <v>Еще фото</v>
      </c>
      <c r="F333" s="13"/>
      <c r="G333" s="11" t="s">
        <v>272</v>
      </c>
      <c r="H333" s="11" t="s">
        <v>27</v>
      </c>
      <c r="I333" s="14" t="s">
        <v>273</v>
      </c>
      <c r="J333" s="14" t="s">
        <v>191</v>
      </c>
      <c r="K333" s="15" t="s">
        <v>55</v>
      </c>
      <c r="L333" s="14" t="s">
        <v>720</v>
      </c>
      <c r="M333" s="14"/>
      <c r="N333" s="14" t="s">
        <v>31</v>
      </c>
      <c r="O333" s="14"/>
      <c r="P333" s="15" t="s">
        <v>721</v>
      </c>
      <c r="Q333" s="16">
        <v>3499</v>
      </c>
      <c r="R333" s="17">
        <v>54.05</v>
      </c>
      <c r="S333" s="18">
        <v>1848.9354999999998</v>
      </c>
      <c r="T333" s="19" t="s">
        <v>195</v>
      </c>
      <c r="U333" s="20" t="s">
        <v>196</v>
      </c>
      <c r="V333" s="21">
        <v>40</v>
      </c>
      <c r="W333" s="21">
        <v>1</v>
      </c>
      <c r="X333" s="22"/>
    </row>
    <row r="334" spans="1:24" s="1" customFormat="1" ht="52.05" customHeight="1" x14ac:dyDescent="0.3">
      <c r="A334" s="11" t="s">
        <v>352</v>
      </c>
      <c r="B334" s="11" t="s">
        <v>722</v>
      </c>
      <c r="C334" s="12" t="s">
        <v>723</v>
      </c>
      <c r="D334" s="50"/>
      <c r="E334" s="36" t="str">
        <f>HYPERLINK("https://www.google.ru/search?q=112379275&amp;newwindow=1&amp;tbm=isch","Еще фото")</f>
        <v>Еще фото</v>
      </c>
      <c r="F334" s="13"/>
      <c r="G334" s="11" t="s">
        <v>288</v>
      </c>
      <c r="H334" s="11" t="s">
        <v>27</v>
      </c>
      <c r="I334" s="14" t="s">
        <v>273</v>
      </c>
      <c r="J334" s="14" t="s">
        <v>28</v>
      </c>
      <c r="K334" s="15" t="s">
        <v>55</v>
      </c>
      <c r="L334" s="52" t="s">
        <v>724</v>
      </c>
      <c r="M334" s="14"/>
      <c r="N334" s="14" t="s">
        <v>265</v>
      </c>
      <c r="O334" s="14"/>
      <c r="P334" s="15" t="s">
        <v>725</v>
      </c>
      <c r="Q334" s="16">
        <v>7399</v>
      </c>
      <c r="R334" s="17">
        <v>50</v>
      </c>
      <c r="S334" s="18">
        <v>4254.4249999999993</v>
      </c>
      <c r="T334" s="19" t="s">
        <v>195</v>
      </c>
      <c r="U334" s="20" t="s">
        <v>198</v>
      </c>
      <c r="V334" s="21">
        <v>44</v>
      </c>
      <c r="W334" s="21">
        <v>8</v>
      </c>
      <c r="X334" s="22"/>
    </row>
    <row r="335" spans="1:24" s="1" customFormat="1" ht="61.05" customHeight="1" x14ac:dyDescent="0.3">
      <c r="A335" s="23" t="s">
        <v>352</v>
      </c>
      <c r="B335" s="23" t="s">
        <v>722</v>
      </c>
      <c r="C335" s="12" t="s">
        <v>723</v>
      </c>
      <c r="D335" s="51"/>
      <c r="E335" s="36" t="str">
        <f>HYPERLINK("https://www.google.ru/search?q=112379275&amp;newwindow=1&amp;tbm=isch","Еще фото")</f>
        <v>Еще фото</v>
      </c>
      <c r="F335" s="13"/>
      <c r="G335" s="23" t="s">
        <v>288</v>
      </c>
      <c r="H335" s="23" t="s">
        <v>27</v>
      </c>
      <c r="I335" s="23" t="s">
        <v>273</v>
      </c>
      <c r="J335" s="14" t="s">
        <v>28</v>
      </c>
      <c r="K335" s="15" t="s">
        <v>55</v>
      </c>
      <c r="L335" s="53"/>
      <c r="M335" s="14"/>
      <c r="N335" s="14" t="s">
        <v>265</v>
      </c>
      <c r="O335" s="14"/>
      <c r="P335" s="15" t="s">
        <v>725</v>
      </c>
      <c r="Q335" s="16">
        <v>7399</v>
      </c>
      <c r="R335" s="17">
        <v>50</v>
      </c>
      <c r="S335" s="18">
        <v>4254.4249999999993</v>
      </c>
      <c r="T335" s="19" t="s">
        <v>195</v>
      </c>
      <c r="U335" s="20" t="s">
        <v>199</v>
      </c>
      <c r="V335" s="21">
        <v>46</v>
      </c>
      <c r="W335" s="21">
        <v>6</v>
      </c>
      <c r="X335" s="22"/>
    </row>
    <row r="336" spans="1:24" s="1" customFormat="1" ht="108" customHeight="1" x14ac:dyDescent="0.3">
      <c r="A336" s="11" t="s">
        <v>352</v>
      </c>
      <c r="B336" s="11" t="s">
        <v>726</v>
      </c>
      <c r="C336" s="12" t="s">
        <v>727</v>
      </c>
      <c r="D336" s="29"/>
      <c r="E336" s="36" t="str">
        <f>HYPERLINK("https://www.google.ru/search?q=112115058&amp;newwindow=1&amp;tbm=isch","Еще фото")</f>
        <v>Еще фото</v>
      </c>
      <c r="F336" s="13"/>
      <c r="G336" s="11" t="s">
        <v>272</v>
      </c>
      <c r="H336" s="11" t="s">
        <v>27</v>
      </c>
      <c r="I336" s="14" t="s">
        <v>273</v>
      </c>
      <c r="J336" s="14" t="s">
        <v>191</v>
      </c>
      <c r="K336" s="15" t="s">
        <v>29</v>
      </c>
      <c r="L336" s="14" t="s">
        <v>728</v>
      </c>
      <c r="M336" s="14"/>
      <c r="N336" s="14" t="s">
        <v>91</v>
      </c>
      <c r="O336" s="14"/>
      <c r="P336" s="15" t="s">
        <v>101</v>
      </c>
      <c r="Q336" s="16">
        <v>2999</v>
      </c>
      <c r="R336" s="17">
        <v>49.98</v>
      </c>
      <c r="S336" s="18">
        <v>1724.9884999999999</v>
      </c>
      <c r="T336" s="19" t="s">
        <v>195</v>
      </c>
      <c r="U336" s="20" t="s">
        <v>197</v>
      </c>
      <c r="V336" s="21">
        <v>46</v>
      </c>
      <c r="W336" s="21">
        <v>1</v>
      </c>
      <c r="X336" s="22"/>
    </row>
    <row r="337" spans="1:24" s="1" customFormat="1" ht="108" customHeight="1" x14ac:dyDescent="0.3">
      <c r="A337" s="11" t="s">
        <v>352</v>
      </c>
      <c r="B337" s="11" t="s">
        <v>729</v>
      </c>
      <c r="C337" s="12" t="s">
        <v>730</v>
      </c>
      <c r="D337" s="29"/>
      <c r="E337" s="36" t="str">
        <f>HYPERLINK("https://www.google.ru/search?q=112320042&amp;newwindow=1&amp;tbm=isch","Еще фото")</f>
        <v>Еще фото</v>
      </c>
      <c r="F337" s="13"/>
      <c r="G337" s="11" t="s">
        <v>272</v>
      </c>
      <c r="H337" s="11" t="s">
        <v>27</v>
      </c>
      <c r="I337" s="14" t="s">
        <v>273</v>
      </c>
      <c r="J337" s="14" t="s">
        <v>191</v>
      </c>
      <c r="K337" s="15" t="s">
        <v>29</v>
      </c>
      <c r="L337" s="14" t="s">
        <v>728</v>
      </c>
      <c r="M337" s="14"/>
      <c r="N337" s="14" t="s">
        <v>238</v>
      </c>
      <c r="O337" s="14"/>
      <c r="P337" s="15" t="s">
        <v>101</v>
      </c>
      <c r="Q337" s="16">
        <v>2999</v>
      </c>
      <c r="R337" s="17">
        <v>49.98</v>
      </c>
      <c r="S337" s="18">
        <v>1724.9884999999999</v>
      </c>
      <c r="T337" s="19" t="s">
        <v>195</v>
      </c>
      <c r="U337" s="20" t="s">
        <v>197</v>
      </c>
      <c r="V337" s="21">
        <v>46</v>
      </c>
      <c r="W337" s="21">
        <v>8</v>
      </c>
      <c r="X337" s="22"/>
    </row>
    <row r="338" spans="1:24" s="1" customFormat="1" ht="108" customHeight="1" x14ac:dyDescent="0.3">
      <c r="A338" s="11" t="s">
        <v>352</v>
      </c>
      <c r="B338" s="11" t="s">
        <v>731</v>
      </c>
      <c r="C338" s="12" t="s">
        <v>732</v>
      </c>
      <c r="D338" s="29"/>
      <c r="E338" s="36" t="str">
        <f>HYPERLINK("https://www.google.ru/search?q=112377019&amp;newwindow=1&amp;tbm=isch","Еще фото")</f>
        <v>Еще фото</v>
      </c>
      <c r="F338" s="13"/>
      <c r="G338" s="11" t="s">
        <v>272</v>
      </c>
      <c r="H338" s="11" t="s">
        <v>27</v>
      </c>
      <c r="I338" s="14" t="s">
        <v>273</v>
      </c>
      <c r="J338" s="14" t="s">
        <v>28</v>
      </c>
      <c r="K338" s="15" t="s">
        <v>55</v>
      </c>
      <c r="L338" s="14" t="s">
        <v>720</v>
      </c>
      <c r="M338" s="14"/>
      <c r="N338" s="14" t="s">
        <v>91</v>
      </c>
      <c r="O338" s="14"/>
      <c r="P338" s="15" t="s">
        <v>733</v>
      </c>
      <c r="Q338" s="16">
        <v>2999</v>
      </c>
      <c r="R338" s="17">
        <v>49.98</v>
      </c>
      <c r="S338" s="18">
        <v>1724.9884999999999</v>
      </c>
      <c r="T338" s="19" t="s">
        <v>195</v>
      </c>
      <c r="U338" s="20" t="s">
        <v>196</v>
      </c>
      <c r="V338" s="21">
        <v>40</v>
      </c>
      <c r="W338" s="21">
        <v>1</v>
      </c>
      <c r="X338" s="22"/>
    </row>
    <row r="339" spans="1:24" s="1" customFormat="1" ht="108" customHeight="1" x14ac:dyDescent="0.3">
      <c r="A339" s="11" t="s">
        <v>352</v>
      </c>
      <c r="B339" s="11" t="s">
        <v>734</v>
      </c>
      <c r="C339" s="12" t="s">
        <v>735</v>
      </c>
      <c r="D339" s="29"/>
      <c r="E339" s="36" t="str">
        <f>HYPERLINK("https://www.google.ru/search?q=112377777&amp;newwindow=1&amp;tbm=isch","Еще фото")</f>
        <v>Еще фото</v>
      </c>
      <c r="F339" s="13"/>
      <c r="G339" s="11" t="s">
        <v>272</v>
      </c>
      <c r="H339" s="11" t="s">
        <v>27</v>
      </c>
      <c r="I339" s="14" t="s">
        <v>273</v>
      </c>
      <c r="J339" s="14" t="s">
        <v>28</v>
      </c>
      <c r="K339" s="15" t="s">
        <v>55</v>
      </c>
      <c r="L339" s="14" t="s">
        <v>736</v>
      </c>
      <c r="M339" s="14"/>
      <c r="N339" s="14" t="s">
        <v>303</v>
      </c>
      <c r="O339" s="14"/>
      <c r="P339" s="15" t="s">
        <v>101</v>
      </c>
      <c r="Q339" s="16">
        <v>2999</v>
      </c>
      <c r="R339" s="17">
        <v>49.98</v>
      </c>
      <c r="S339" s="18">
        <v>1724.9884999999999</v>
      </c>
      <c r="T339" s="19" t="s">
        <v>195</v>
      </c>
      <c r="U339" s="20" t="s">
        <v>196</v>
      </c>
      <c r="V339" s="21">
        <v>40</v>
      </c>
      <c r="W339" s="21">
        <v>2</v>
      </c>
      <c r="X339" s="22"/>
    </row>
    <row r="340" spans="1:24" s="1" customFormat="1" ht="108" customHeight="1" x14ac:dyDescent="0.3">
      <c r="A340" s="11" t="s">
        <v>352</v>
      </c>
      <c r="B340" s="11" t="s">
        <v>737</v>
      </c>
      <c r="C340" s="12" t="s">
        <v>738</v>
      </c>
      <c r="D340" s="29"/>
      <c r="E340" s="36" t="str">
        <f>HYPERLINK("https://www.google.ru/search?q=112376460&amp;newwindow=1&amp;tbm=isch","Еще фото")</f>
        <v>Еще фото</v>
      </c>
      <c r="F340" s="13"/>
      <c r="G340" s="11" t="s">
        <v>272</v>
      </c>
      <c r="H340" s="11" t="s">
        <v>27</v>
      </c>
      <c r="I340" s="14" t="s">
        <v>273</v>
      </c>
      <c r="J340" s="14" t="s">
        <v>28</v>
      </c>
      <c r="K340" s="15" t="s">
        <v>29</v>
      </c>
      <c r="L340" s="14" t="s">
        <v>739</v>
      </c>
      <c r="M340" s="14"/>
      <c r="N340" s="14" t="s">
        <v>91</v>
      </c>
      <c r="O340" s="14"/>
      <c r="P340" s="15" t="s">
        <v>101</v>
      </c>
      <c r="Q340" s="16">
        <v>4499</v>
      </c>
      <c r="R340" s="17">
        <v>48.88</v>
      </c>
      <c r="S340" s="18">
        <v>2644.9884999999995</v>
      </c>
      <c r="T340" s="19" t="s">
        <v>195</v>
      </c>
      <c r="U340" s="20" t="s">
        <v>197</v>
      </c>
      <c r="V340" s="21">
        <v>46</v>
      </c>
      <c r="W340" s="21">
        <v>1</v>
      </c>
      <c r="X340" s="22"/>
    </row>
    <row r="341" spans="1:24" s="1" customFormat="1" ht="108" customHeight="1" x14ac:dyDescent="0.3">
      <c r="A341" s="11" t="s">
        <v>352</v>
      </c>
      <c r="B341" s="11" t="s">
        <v>740</v>
      </c>
      <c r="C341" s="12" t="s">
        <v>741</v>
      </c>
      <c r="D341" s="29"/>
      <c r="E341" s="36" t="str">
        <f>HYPERLINK("https://www.google.ru/search?q=112350254&amp;newwindow=1&amp;tbm=isch","Еще фото")</f>
        <v>Еще фото</v>
      </c>
      <c r="F341" s="13"/>
      <c r="G341" s="11" t="s">
        <v>272</v>
      </c>
      <c r="H341" s="11" t="s">
        <v>27</v>
      </c>
      <c r="I341" s="14" t="s">
        <v>273</v>
      </c>
      <c r="J341" s="14" t="s">
        <v>191</v>
      </c>
      <c r="K341" s="15" t="s">
        <v>55</v>
      </c>
      <c r="L341" s="14" t="s">
        <v>742</v>
      </c>
      <c r="M341" s="14"/>
      <c r="N341" s="14" t="s">
        <v>31</v>
      </c>
      <c r="O341" s="14"/>
      <c r="P341" s="15" t="s">
        <v>101</v>
      </c>
      <c r="Q341" s="16">
        <v>3499</v>
      </c>
      <c r="R341" s="17">
        <v>48.56</v>
      </c>
      <c r="S341" s="18">
        <v>2069.9884999999999</v>
      </c>
      <c r="T341" s="19" t="s">
        <v>195</v>
      </c>
      <c r="U341" s="20" t="s">
        <v>196</v>
      </c>
      <c r="V341" s="21">
        <v>40</v>
      </c>
      <c r="W341" s="21">
        <v>4</v>
      </c>
      <c r="X341" s="22"/>
    </row>
    <row r="342" spans="1:24" s="1" customFormat="1" ht="108" customHeight="1" x14ac:dyDescent="0.3">
      <c r="A342" s="11" t="s">
        <v>352</v>
      </c>
      <c r="B342" s="11" t="s">
        <v>743</v>
      </c>
      <c r="C342" s="12" t="s">
        <v>744</v>
      </c>
      <c r="D342" s="29"/>
      <c r="E342" s="36" t="str">
        <f>HYPERLINK("https://www.google.ru/search?q=112350216&amp;newwindow=1&amp;tbm=isch","Еще фото")</f>
        <v>Еще фото</v>
      </c>
      <c r="F342" s="13"/>
      <c r="G342" s="11" t="s">
        <v>272</v>
      </c>
      <c r="H342" s="11" t="s">
        <v>27</v>
      </c>
      <c r="I342" s="14" t="s">
        <v>273</v>
      </c>
      <c r="J342" s="14" t="s">
        <v>191</v>
      </c>
      <c r="K342" s="15" t="s">
        <v>55</v>
      </c>
      <c r="L342" s="14" t="s">
        <v>745</v>
      </c>
      <c r="M342" s="14"/>
      <c r="N342" s="14" t="s">
        <v>303</v>
      </c>
      <c r="O342" s="14"/>
      <c r="P342" s="15" t="s">
        <v>746</v>
      </c>
      <c r="Q342" s="16">
        <v>2299</v>
      </c>
      <c r="R342" s="17">
        <v>47.8</v>
      </c>
      <c r="S342" s="18">
        <v>1379.9884999999999</v>
      </c>
      <c r="T342" s="19" t="s">
        <v>195</v>
      </c>
      <c r="U342" s="20" t="s">
        <v>196</v>
      </c>
      <c r="V342" s="21">
        <v>40</v>
      </c>
      <c r="W342" s="21">
        <v>1</v>
      </c>
      <c r="X342" s="22"/>
    </row>
    <row r="343" spans="1:24" s="1" customFormat="1" ht="108" customHeight="1" x14ac:dyDescent="0.3">
      <c r="A343" s="11" t="s">
        <v>352</v>
      </c>
      <c r="B343" s="11" t="s">
        <v>747</v>
      </c>
      <c r="C343" s="12" t="s">
        <v>748</v>
      </c>
      <c r="D343" s="29"/>
      <c r="E343" s="36" t="str">
        <f>HYPERLINK("https://www.google.ru/search?q=112376461&amp;newwindow=1&amp;tbm=isch","Еще фото")</f>
        <v>Еще фото</v>
      </c>
      <c r="F343" s="13"/>
      <c r="G343" s="11" t="s">
        <v>272</v>
      </c>
      <c r="H343" s="11" t="s">
        <v>27</v>
      </c>
      <c r="I343" s="14" t="s">
        <v>273</v>
      </c>
      <c r="J343" s="14" t="s">
        <v>28</v>
      </c>
      <c r="K343" s="15" t="s">
        <v>29</v>
      </c>
      <c r="L343" s="14"/>
      <c r="M343" s="14"/>
      <c r="N343" s="14" t="s">
        <v>193</v>
      </c>
      <c r="O343" s="14"/>
      <c r="P343" s="15" t="s">
        <v>101</v>
      </c>
      <c r="Q343" s="16">
        <v>3999</v>
      </c>
      <c r="R343" s="17">
        <v>47.49</v>
      </c>
      <c r="S343" s="18">
        <v>2414.9884999999995</v>
      </c>
      <c r="T343" s="19" t="s">
        <v>195</v>
      </c>
      <c r="U343" s="20" t="s">
        <v>248</v>
      </c>
      <c r="V343" s="21">
        <v>54</v>
      </c>
      <c r="W343" s="21">
        <v>2</v>
      </c>
      <c r="X343" s="22"/>
    </row>
    <row r="344" spans="1:24" s="1" customFormat="1" ht="108" customHeight="1" x14ac:dyDescent="0.3">
      <c r="A344" s="11" t="s">
        <v>352</v>
      </c>
      <c r="B344" s="11" t="s">
        <v>749</v>
      </c>
      <c r="C344" s="12" t="s">
        <v>750</v>
      </c>
      <c r="D344" s="29"/>
      <c r="E344" s="36" t="str">
        <f>HYPERLINK("https://www.google.ru/search?q=112377770&amp;newwindow=1&amp;tbm=isch","Еще фото")</f>
        <v>Еще фото</v>
      </c>
      <c r="F344" s="13"/>
      <c r="G344" s="11" t="s">
        <v>272</v>
      </c>
      <c r="H344" s="11" t="s">
        <v>27</v>
      </c>
      <c r="I344" s="14" t="s">
        <v>273</v>
      </c>
      <c r="J344" s="14" t="s">
        <v>28</v>
      </c>
      <c r="K344" s="15" t="s">
        <v>55</v>
      </c>
      <c r="L344" s="14" t="s">
        <v>751</v>
      </c>
      <c r="M344" s="14"/>
      <c r="N344" s="14" t="s">
        <v>265</v>
      </c>
      <c r="O344" s="14"/>
      <c r="P344" s="15" t="s">
        <v>101</v>
      </c>
      <c r="Q344" s="16">
        <v>3999</v>
      </c>
      <c r="R344" s="17">
        <v>47.49</v>
      </c>
      <c r="S344" s="18">
        <v>2414.9884999999995</v>
      </c>
      <c r="T344" s="19" t="s">
        <v>195</v>
      </c>
      <c r="U344" s="20" t="s">
        <v>200</v>
      </c>
      <c r="V344" s="21">
        <v>48</v>
      </c>
      <c r="W344" s="21">
        <v>1</v>
      </c>
      <c r="X344" s="22"/>
    </row>
    <row r="345" spans="1:24" s="1" customFormat="1" ht="108" customHeight="1" x14ac:dyDescent="0.3">
      <c r="A345" s="11" t="s">
        <v>352</v>
      </c>
      <c r="B345" s="11" t="s">
        <v>752</v>
      </c>
      <c r="C345" s="12" t="s">
        <v>753</v>
      </c>
      <c r="D345" s="29"/>
      <c r="E345" s="36" t="str">
        <f>HYPERLINK("https://www.google.ru/search?q=112113687&amp;newwindow=1&amp;tbm=isch","Еще фото")</f>
        <v>Еще фото</v>
      </c>
      <c r="F345" s="13"/>
      <c r="G345" s="11" t="s">
        <v>281</v>
      </c>
      <c r="H345" s="11" t="s">
        <v>27</v>
      </c>
      <c r="I345" s="14" t="s">
        <v>273</v>
      </c>
      <c r="J345" s="14" t="s">
        <v>191</v>
      </c>
      <c r="K345" s="15" t="s">
        <v>29</v>
      </c>
      <c r="L345" s="14" t="s">
        <v>754</v>
      </c>
      <c r="M345" s="14"/>
      <c r="N345" s="14" t="s">
        <v>91</v>
      </c>
      <c r="O345" s="14"/>
      <c r="P345" s="15" t="s">
        <v>101</v>
      </c>
      <c r="Q345" s="16">
        <v>5099</v>
      </c>
      <c r="R345" s="17">
        <v>47.05</v>
      </c>
      <c r="S345" s="18">
        <v>3104.9884999999995</v>
      </c>
      <c r="T345" s="19" t="s">
        <v>195</v>
      </c>
      <c r="U345" s="20" t="s">
        <v>197</v>
      </c>
      <c r="V345" s="21">
        <v>46</v>
      </c>
      <c r="W345" s="21">
        <v>1</v>
      </c>
      <c r="X345" s="22"/>
    </row>
    <row r="346" spans="1:24" s="1" customFormat="1" ht="35" customHeight="1" x14ac:dyDescent="0.3">
      <c r="A346" s="11" t="s">
        <v>352</v>
      </c>
      <c r="B346" s="11" t="s">
        <v>755</v>
      </c>
      <c r="C346" s="12" t="s">
        <v>756</v>
      </c>
      <c r="D346" s="54"/>
      <c r="E346" s="36" t="str">
        <f>HYPERLINK("https://www.google.ru/search?q=112341592&amp;newwindow=1&amp;tbm=isch","Еще фото")</f>
        <v>Еще фото</v>
      </c>
      <c r="F346" s="32" t="s">
        <v>297</v>
      </c>
      <c r="G346" s="11" t="s">
        <v>288</v>
      </c>
      <c r="H346" s="11" t="s">
        <v>27</v>
      </c>
      <c r="I346" s="14" t="s">
        <v>273</v>
      </c>
      <c r="J346" s="14" t="s">
        <v>191</v>
      </c>
      <c r="K346" s="15" t="s">
        <v>55</v>
      </c>
      <c r="L346" s="52" t="s">
        <v>757</v>
      </c>
      <c r="M346" s="14"/>
      <c r="N346" s="14" t="s">
        <v>91</v>
      </c>
      <c r="O346" s="14"/>
      <c r="P346" s="15" t="s">
        <v>758</v>
      </c>
      <c r="Q346" s="16">
        <v>3499</v>
      </c>
      <c r="R346" s="17">
        <v>47</v>
      </c>
      <c r="S346" s="18">
        <v>2132.6405</v>
      </c>
      <c r="T346" s="19" t="s">
        <v>195</v>
      </c>
      <c r="U346" s="20" t="s">
        <v>196</v>
      </c>
      <c r="V346" s="21">
        <v>40</v>
      </c>
      <c r="W346" s="21">
        <v>3</v>
      </c>
      <c r="X346" s="22"/>
    </row>
    <row r="347" spans="1:24" s="1" customFormat="1" ht="35" customHeight="1" x14ac:dyDescent="0.3">
      <c r="A347" s="23" t="s">
        <v>352</v>
      </c>
      <c r="B347" s="23" t="s">
        <v>755</v>
      </c>
      <c r="C347" s="12" t="s">
        <v>756</v>
      </c>
      <c r="D347" s="55"/>
      <c r="E347" s="36" t="str">
        <f>HYPERLINK("https://www.google.ru/search?q=112341592&amp;newwindow=1&amp;tbm=isch","Еще фото")</f>
        <v>Еще фото</v>
      </c>
      <c r="F347" s="32" t="s">
        <v>297</v>
      </c>
      <c r="G347" s="23" t="s">
        <v>288</v>
      </c>
      <c r="H347" s="23" t="s">
        <v>27</v>
      </c>
      <c r="I347" s="23" t="s">
        <v>273</v>
      </c>
      <c r="J347" s="14" t="s">
        <v>191</v>
      </c>
      <c r="K347" s="15" t="s">
        <v>55</v>
      </c>
      <c r="L347" s="57"/>
      <c r="M347" s="14"/>
      <c r="N347" s="14" t="s">
        <v>91</v>
      </c>
      <c r="O347" s="14"/>
      <c r="P347" s="15" t="s">
        <v>758</v>
      </c>
      <c r="Q347" s="16">
        <v>3499</v>
      </c>
      <c r="R347" s="17">
        <v>47</v>
      </c>
      <c r="S347" s="18">
        <v>2132.6405</v>
      </c>
      <c r="T347" s="19" t="s">
        <v>195</v>
      </c>
      <c r="U347" s="20" t="s">
        <v>199</v>
      </c>
      <c r="V347" s="21">
        <v>46</v>
      </c>
      <c r="W347" s="21">
        <v>7</v>
      </c>
      <c r="X347" s="22"/>
    </row>
    <row r="348" spans="1:24" s="1" customFormat="1" ht="37.049999999999997" customHeight="1" x14ac:dyDescent="0.3">
      <c r="A348" s="23" t="s">
        <v>352</v>
      </c>
      <c r="B348" s="23" t="s">
        <v>755</v>
      </c>
      <c r="C348" s="12" t="s">
        <v>756</v>
      </c>
      <c r="D348" s="56"/>
      <c r="E348" s="36" t="str">
        <f>HYPERLINK("https://www.google.ru/search?q=112341592&amp;newwindow=1&amp;tbm=isch","Еще фото")</f>
        <v>Еще фото</v>
      </c>
      <c r="F348" s="32" t="s">
        <v>297</v>
      </c>
      <c r="G348" s="23" t="s">
        <v>288</v>
      </c>
      <c r="H348" s="23" t="s">
        <v>27</v>
      </c>
      <c r="I348" s="23" t="s">
        <v>273</v>
      </c>
      <c r="J348" s="14" t="s">
        <v>191</v>
      </c>
      <c r="K348" s="15" t="s">
        <v>55</v>
      </c>
      <c r="L348" s="53"/>
      <c r="M348" s="14"/>
      <c r="N348" s="14" t="s">
        <v>91</v>
      </c>
      <c r="O348" s="14"/>
      <c r="P348" s="15" t="s">
        <v>758</v>
      </c>
      <c r="Q348" s="16">
        <v>3499</v>
      </c>
      <c r="R348" s="17">
        <v>47</v>
      </c>
      <c r="S348" s="18">
        <v>2132.6405</v>
      </c>
      <c r="T348" s="19" t="s">
        <v>195</v>
      </c>
      <c r="U348" s="20" t="s">
        <v>200</v>
      </c>
      <c r="V348" s="21">
        <v>48</v>
      </c>
      <c r="W348" s="21">
        <v>5</v>
      </c>
      <c r="X348" s="22"/>
    </row>
    <row r="349" spans="1:24" s="1" customFormat="1" ht="35" customHeight="1" x14ac:dyDescent="0.3">
      <c r="A349" s="11" t="s">
        <v>352</v>
      </c>
      <c r="B349" s="11" t="s">
        <v>759</v>
      </c>
      <c r="C349" s="12" t="s">
        <v>760</v>
      </c>
      <c r="D349" s="54"/>
      <c r="E349" s="36" t="str">
        <f>HYPERLINK("https://www.google.ru/search?q=112349973&amp;newwindow=1&amp;tbm=isch","Еще фото")</f>
        <v>Еще фото</v>
      </c>
      <c r="F349" s="13"/>
      <c r="G349" s="11" t="s">
        <v>281</v>
      </c>
      <c r="H349" s="11" t="s">
        <v>27</v>
      </c>
      <c r="I349" s="14" t="s">
        <v>273</v>
      </c>
      <c r="J349" s="14" t="s">
        <v>191</v>
      </c>
      <c r="K349" s="15" t="s">
        <v>29</v>
      </c>
      <c r="L349" s="52" t="s">
        <v>761</v>
      </c>
      <c r="M349" s="14"/>
      <c r="N349" s="14" t="s">
        <v>238</v>
      </c>
      <c r="O349" s="14"/>
      <c r="P349" s="15" t="s">
        <v>101</v>
      </c>
      <c r="Q349" s="16">
        <v>4699</v>
      </c>
      <c r="R349" s="17">
        <v>47</v>
      </c>
      <c r="S349" s="18">
        <v>2864.0404999999996</v>
      </c>
      <c r="T349" s="19" t="s">
        <v>195</v>
      </c>
      <c r="U349" s="20" t="s">
        <v>198</v>
      </c>
      <c r="V349" s="21">
        <v>48</v>
      </c>
      <c r="W349" s="21">
        <v>9</v>
      </c>
      <c r="X349" s="22"/>
    </row>
    <row r="350" spans="1:24" s="1" customFormat="1" ht="35" customHeight="1" x14ac:dyDescent="0.3">
      <c r="A350" s="23" t="s">
        <v>352</v>
      </c>
      <c r="B350" s="23" t="s">
        <v>759</v>
      </c>
      <c r="C350" s="12" t="s">
        <v>760</v>
      </c>
      <c r="D350" s="55"/>
      <c r="E350" s="36" t="str">
        <f>HYPERLINK("https://www.google.ru/search?q=112349973&amp;newwindow=1&amp;tbm=isch","Еще фото")</f>
        <v>Еще фото</v>
      </c>
      <c r="F350" s="13"/>
      <c r="G350" s="23" t="s">
        <v>281</v>
      </c>
      <c r="H350" s="23" t="s">
        <v>27</v>
      </c>
      <c r="I350" s="23" t="s">
        <v>273</v>
      </c>
      <c r="J350" s="14" t="s">
        <v>191</v>
      </c>
      <c r="K350" s="15" t="s">
        <v>29</v>
      </c>
      <c r="L350" s="57"/>
      <c r="M350" s="14"/>
      <c r="N350" s="14" t="s">
        <v>238</v>
      </c>
      <c r="O350" s="14"/>
      <c r="P350" s="15" t="s">
        <v>101</v>
      </c>
      <c r="Q350" s="16">
        <v>4699</v>
      </c>
      <c r="R350" s="17">
        <v>47</v>
      </c>
      <c r="S350" s="18">
        <v>2864.0404999999996</v>
      </c>
      <c r="T350" s="19" t="s">
        <v>195</v>
      </c>
      <c r="U350" s="20" t="s">
        <v>199</v>
      </c>
      <c r="V350" s="21">
        <v>50</v>
      </c>
      <c r="W350" s="21">
        <v>1</v>
      </c>
      <c r="X350" s="22"/>
    </row>
    <row r="351" spans="1:24" s="1" customFormat="1" ht="37.049999999999997" customHeight="1" x14ac:dyDescent="0.3">
      <c r="A351" s="23" t="s">
        <v>352</v>
      </c>
      <c r="B351" s="23" t="s">
        <v>759</v>
      </c>
      <c r="C351" s="12" t="s">
        <v>760</v>
      </c>
      <c r="D351" s="56"/>
      <c r="E351" s="36" t="str">
        <f>HYPERLINK("https://www.google.ru/search?q=112349973&amp;newwindow=1&amp;tbm=isch","Еще фото")</f>
        <v>Еще фото</v>
      </c>
      <c r="F351" s="13"/>
      <c r="G351" s="23" t="s">
        <v>281</v>
      </c>
      <c r="H351" s="23" t="s">
        <v>27</v>
      </c>
      <c r="I351" s="23" t="s">
        <v>273</v>
      </c>
      <c r="J351" s="14" t="s">
        <v>191</v>
      </c>
      <c r="K351" s="15" t="s">
        <v>29</v>
      </c>
      <c r="L351" s="53"/>
      <c r="M351" s="14"/>
      <c r="N351" s="14" t="s">
        <v>238</v>
      </c>
      <c r="O351" s="14"/>
      <c r="P351" s="15" t="s">
        <v>101</v>
      </c>
      <c r="Q351" s="16">
        <v>4699</v>
      </c>
      <c r="R351" s="17">
        <v>47</v>
      </c>
      <c r="S351" s="18">
        <v>2864.0404999999996</v>
      </c>
      <c r="T351" s="19" t="s">
        <v>195</v>
      </c>
      <c r="U351" s="20" t="s">
        <v>200</v>
      </c>
      <c r="V351" s="21">
        <v>52</v>
      </c>
      <c r="W351" s="21">
        <v>2</v>
      </c>
      <c r="X351" s="22"/>
    </row>
    <row r="352" spans="1:24" s="1" customFormat="1" ht="52.05" customHeight="1" x14ac:dyDescent="0.3">
      <c r="A352" s="11" t="s">
        <v>352</v>
      </c>
      <c r="B352" s="11" t="s">
        <v>755</v>
      </c>
      <c r="C352" s="12" t="s">
        <v>762</v>
      </c>
      <c r="D352" s="50"/>
      <c r="E352" s="36" t="str">
        <f>HYPERLINK("https://www.google.ru/search?q=112350212&amp;newwindow=1&amp;tbm=isch","Еще фото")</f>
        <v>Еще фото</v>
      </c>
      <c r="F352" s="13"/>
      <c r="G352" s="11" t="s">
        <v>288</v>
      </c>
      <c r="H352" s="11" t="s">
        <v>27</v>
      </c>
      <c r="I352" s="14" t="s">
        <v>273</v>
      </c>
      <c r="J352" s="14" t="s">
        <v>191</v>
      </c>
      <c r="K352" s="15" t="s">
        <v>55</v>
      </c>
      <c r="L352" s="52" t="s">
        <v>757</v>
      </c>
      <c r="M352" s="14"/>
      <c r="N352" s="14" t="s">
        <v>238</v>
      </c>
      <c r="O352" s="14"/>
      <c r="P352" s="15" t="s">
        <v>758</v>
      </c>
      <c r="Q352" s="16">
        <v>3499</v>
      </c>
      <c r="R352" s="17">
        <v>47</v>
      </c>
      <c r="S352" s="18">
        <v>2132.6405</v>
      </c>
      <c r="T352" s="19" t="s">
        <v>195</v>
      </c>
      <c r="U352" s="20" t="s">
        <v>199</v>
      </c>
      <c r="V352" s="21">
        <v>46</v>
      </c>
      <c r="W352" s="21">
        <v>12</v>
      </c>
      <c r="X352" s="22"/>
    </row>
    <row r="353" spans="1:24" s="1" customFormat="1" ht="61.05" customHeight="1" x14ac:dyDescent="0.3">
      <c r="A353" s="23" t="s">
        <v>352</v>
      </c>
      <c r="B353" s="23" t="s">
        <v>755</v>
      </c>
      <c r="C353" s="12" t="s">
        <v>762</v>
      </c>
      <c r="D353" s="51"/>
      <c r="E353" s="36" t="str">
        <f>HYPERLINK("https://www.google.ru/search?q=112350212&amp;newwindow=1&amp;tbm=isch","Еще фото")</f>
        <v>Еще фото</v>
      </c>
      <c r="F353" s="13"/>
      <c r="G353" s="23" t="s">
        <v>288</v>
      </c>
      <c r="H353" s="23" t="s">
        <v>27</v>
      </c>
      <c r="I353" s="23" t="s">
        <v>273</v>
      </c>
      <c r="J353" s="14" t="s">
        <v>191</v>
      </c>
      <c r="K353" s="15" t="s">
        <v>55</v>
      </c>
      <c r="L353" s="53"/>
      <c r="M353" s="14"/>
      <c r="N353" s="14" t="s">
        <v>238</v>
      </c>
      <c r="O353" s="14"/>
      <c r="P353" s="15" t="s">
        <v>758</v>
      </c>
      <c r="Q353" s="16">
        <v>3499</v>
      </c>
      <c r="R353" s="17">
        <v>47</v>
      </c>
      <c r="S353" s="18">
        <v>2132.6405</v>
      </c>
      <c r="T353" s="19" t="s">
        <v>195</v>
      </c>
      <c r="U353" s="20" t="s">
        <v>200</v>
      </c>
      <c r="V353" s="21">
        <v>48</v>
      </c>
      <c r="W353" s="21">
        <v>4</v>
      </c>
      <c r="X353" s="22"/>
    </row>
    <row r="354" spans="1:24" s="1" customFormat="1" ht="21" customHeight="1" x14ac:dyDescent="0.3">
      <c r="A354" s="11" t="s">
        <v>352</v>
      </c>
      <c r="B354" s="11" t="s">
        <v>763</v>
      </c>
      <c r="C354" s="30" t="s">
        <v>764</v>
      </c>
      <c r="D354" s="54"/>
      <c r="E354" s="36" t="str">
        <f>HYPERLINK("https://www.google.ru/search?q=112363460&amp;newwindow=1&amp;tbm=isch","Еще фото")</f>
        <v>Еще фото</v>
      </c>
      <c r="F354" s="32" t="s">
        <v>297</v>
      </c>
      <c r="G354" s="11" t="s">
        <v>272</v>
      </c>
      <c r="H354" s="11" t="s">
        <v>27</v>
      </c>
      <c r="I354" s="14" t="s">
        <v>273</v>
      </c>
      <c r="J354" s="14" t="s">
        <v>191</v>
      </c>
      <c r="K354" s="15" t="s">
        <v>55</v>
      </c>
      <c r="L354" s="52" t="s">
        <v>765</v>
      </c>
      <c r="M354" s="14"/>
      <c r="N354" s="14" t="s">
        <v>766</v>
      </c>
      <c r="O354" s="14"/>
      <c r="P354" s="15" t="s">
        <v>101</v>
      </c>
      <c r="Q354" s="16">
        <v>3499</v>
      </c>
      <c r="R354" s="17">
        <v>47</v>
      </c>
      <c r="S354" s="18">
        <v>2132.6405</v>
      </c>
      <c r="T354" s="19" t="s">
        <v>195</v>
      </c>
      <c r="U354" s="20" t="s">
        <v>196</v>
      </c>
      <c r="V354" s="21">
        <v>40</v>
      </c>
      <c r="W354" s="21">
        <v>5</v>
      </c>
      <c r="X354" s="22"/>
    </row>
    <row r="355" spans="1:24" s="1" customFormat="1" ht="21" customHeight="1" x14ac:dyDescent="0.3">
      <c r="A355" s="23" t="s">
        <v>352</v>
      </c>
      <c r="B355" s="23" t="s">
        <v>763</v>
      </c>
      <c r="C355" s="31" t="s">
        <v>764</v>
      </c>
      <c r="D355" s="55"/>
      <c r="E355" s="36" t="str">
        <f>HYPERLINK("https://www.google.ru/search?q=112363460&amp;newwindow=1&amp;tbm=isch","Еще фото")</f>
        <v>Еще фото</v>
      </c>
      <c r="F355" s="32" t="s">
        <v>297</v>
      </c>
      <c r="G355" s="23" t="s">
        <v>272</v>
      </c>
      <c r="H355" s="23" t="s">
        <v>27</v>
      </c>
      <c r="I355" s="23" t="s">
        <v>273</v>
      </c>
      <c r="J355" s="14" t="s">
        <v>191</v>
      </c>
      <c r="K355" s="15" t="s">
        <v>55</v>
      </c>
      <c r="L355" s="57"/>
      <c r="M355" s="14"/>
      <c r="N355" s="14" t="s">
        <v>766</v>
      </c>
      <c r="O355" s="14"/>
      <c r="P355" s="15" t="s">
        <v>101</v>
      </c>
      <c r="Q355" s="16">
        <v>3499</v>
      </c>
      <c r="R355" s="17">
        <v>47</v>
      </c>
      <c r="S355" s="18">
        <v>2132.6405</v>
      </c>
      <c r="T355" s="19" t="s">
        <v>195</v>
      </c>
      <c r="U355" s="20" t="s">
        <v>197</v>
      </c>
      <c r="V355" s="21">
        <v>42</v>
      </c>
      <c r="W355" s="21">
        <v>9</v>
      </c>
      <c r="X355" s="22"/>
    </row>
    <row r="356" spans="1:24" s="1" customFormat="1" ht="21" customHeight="1" x14ac:dyDescent="0.3">
      <c r="A356" s="23" t="s">
        <v>352</v>
      </c>
      <c r="B356" s="23" t="s">
        <v>763</v>
      </c>
      <c r="C356" s="31" t="s">
        <v>764</v>
      </c>
      <c r="D356" s="55"/>
      <c r="E356" s="36" t="str">
        <f>HYPERLINK("https://www.google.ru/search?q=112363460&amp;newwindow=1&amp;tbm=isch","Еще фото")</f>
        <v>Еще фото</v>
      </c>
      <c r="F356" s="32" t="s">
        <v>297</v>
      </c>
      <c r="G356" s="23" t="s">
        <v>272</v>
      </c>
      <c r="H356" s="23" t="s">
        <v>27</v>
      </c>
      <c r="I356" s="23" t="s">
        <v>273</v>
      </c>
      <c r="J356" s="14" t="s">
        <v>191</v>
      </c>
      <c r="K356" s="15" t="s">
        <v>55</v>
      </c>
      <c r="L356" s="57"/>
      <c r="M356" s="14"/>
      <c r="N356" s="14" t="s">
        <v>766</v>
      </c>
      <c r="O356" s="14"/>
      <c r="P356" s="15" t="s">
        <v>101</v>
      </c>
      <c r="Q356" s="16">
        <v>3499</v>
      </c>
      <c r="R356" s="17">
        <v>47</v>
      </c>
      <c r="S356" s="18">
        <v>2132.6405</v>
      </c>
      <c r="T356" s="19" t="s">
        <v>195</v>
      </c>
      <c r="U356" s="20" t="s">
        <v>198</v>
      </c>
      <c r="V356" s="21">
        <v>44</v>
      </c>
      <c r="W356" s="21">
        <v>8</v>
      </c>
      <c r="X356" s="22"/>
    </row>
    <row r="357" spans="1:24" s="1" customFormat="1" ht="21" customHeight="1" x14ac:dyDescent="0.3">
      <c r="A357" s="23" t="s">
        <v>352</v>
      </c>
      <c r="B357" s="23" t="s">
        <v>763</v>
      </c>
      <c r="C357" s="31" t="s">
        <v>764</v>
      </c>
      <c r="D357" s="55"/>
      <c r="E357" s="36" t="str">
        <f>HYPERLINK("https://www.google.ru/search?q=112363460&amp;newwindow=1&amp;tbm=isch","Еще фото")</f>
        <v>Еще фото</v>
      </c>
      <c r="F357" s="32" t="s">
        <v>297</v>
      </c>
      <c r="G357" s="23" t="s">
        <v>272</v>
      </c>
      <c r="H357" s="23" t="s">
        <v>27</v>
      </c>
      <c r="I357" s="23" t="s">
        <v>273</v>
      </c>
      <c r="J357" s="14" t="s">
        <v>191</v>
      </c>
      <c r="K357" s="15" t="s">
        <v>55</v>
      </c>
      <c r="L357" s="57"/>
      <c r="M357" s="14"/>
      <c r="N357" s="14" t="s">
        <v>766</v>
      </c>
      <c r="O357" s="14"/>
      <c r="P357" s="15" t="s">
        <v>101</v>
      </c>
      <c r="Q357" s="16">
        <v>3499</v>
      </c>
      <c r="R357" s="17">
        <v>47</v>
      </c>
      <c r="S357" s="18">
        <v>2132.6405</v>
      </c>
      <c r="T357" s="19" t="s">
        <v>195</v>
      </c>
      <c r="U357" s="20" t="s">
        <v>199</v>
      </c>
      <c r="V357" s="21">
        <v>46</v>
      </c>
      <c r="W357" s="21">
        <v>8</v>
      </c>
      <c r="X357" s="22"/>
    </row>
    <row r="358" spans="1:24" s="1" customFormat="1" ht="32" customHeight="1" x14ac:dyDescent="0.3">
      <c r="A358" s="23" t="s">
        <v>352</v>
      </c>
      <c r="B358" s="23" t="s">
        <v>763</v>
      </c>
      <c r="C358" s="31" t="s">
        <v>764</v>
      </c>
      <c r="D358" s="56"/>
      <c r="E358" s="36" t="str">
        <f>HYPERLINK("https://www.google.ru/search?q=112363460&amp;newwindow=1&amp;tbm=isch","Еще фото")</f>
        <v>Еще фото</v>
      </c>
      <c r="F358" s="32" t="s">
        <v>297</v>
      </c>
      <c r="G358" s="23" t="s">
        <v>272</v>
      </c>
      <c r="H358" s="23" t="s">
        <v>27</v>
      </c>
      <c r="I358" s="23" t="s">
        <v>273</v>
      </c>
      <c r="J358" s="14" t="s">
        <v>191</v>
      </c>
      <c r="K358" s="15" t="s">
        <v>55</v>
      </c>
      <c r="L358" s="53"/>
      <c r="M358" s="14"/>
      <c r="N358" s="14" t="s">
        <v>766</v>
      </c>
      <c r="O358" s="14"/>
      <c r="P358" s="15" t="s">
        <v>101</v>
      </c>
      <c r="Q358" s="16">
        <v>3499</v>
      </c>
      <c r="R358" s="17">
        <v>47</v>
      </c>
      <c r="S358" s="18">
        <v>2132.6405</v>
      </c>
      <c r="T358" s="19" t="s">
        <v>195</v>
      </c>
      <c r="U358" s="20" t="s">
        <v>200</v>
      </c>
      <c r="V358" s="21">
        <v>48</v>
      </c>
      <c r="W358" s="21">
        <v>4</v>
      </c>
      <c r="X358" s="22"/>
    </row>
    <row r="359" spans="1:24" s="1" customFormat="1" ht="108" customHeight="1" x14ac:dyDescent="0.3">
      <c r="A359" s="11" t="s">
        <v>352</v>
      </c>
      <c r="B359" s="11" t="s">
        <v>767</v>
      </c>
      <c r="C359" s="12" t="s">
        <v>768</v>
      </c>
      <c r="D359" s="29"/>
      <c r="E359" s="36" t="str">
        <f>HYPERLINK("https://www.google.ru/search?q=112363637&amp;newwindow=1&amp;tbm=isch","Еще фото")</f>
        <v>Еще фото</v>
      </c>
      <c r="F359" s="13"/>
      <c r="G359" s="11" t="s">
        <v>310</v>
      </c>
      <c r="H359" s="11" t="s">
        <v>27</v>
      </c>
      <c r="I359" s="14" t="s">
        <v>273</v>
      </c>
      <c r="J359" s="14" t="s">
        <v>191</v>
      </c>
      <c r="K359" s="15" t="s">
        <v>55</v>
      </c>
      <c r="L359" s="14" t="s">
        <v>769</v>
      </c>
      <c r="M359" s="14"/>
      <c r="N359" s="14" t="s">
        <v>238</v>
      </c>
      <c r="O359" s="14"/>
      <c r="P359" s="15" t="s">
        <v>758</v>
      </c>
      <c r="Q359" s="16">
        <v>3499</v>
      </c>
      <c r="R359" s="17">
        <v>47</v>
      </c>
      <c r="S359" s="18">
        <v>2132.6405</v>
      </c>
      <c r="T359" s="19" t="s">
        <v>195</v>
      </c>
      <c r="U359" s="20" t="s">
        <v>199</v>
      </c>
      <c r="V359" s="21">
        <v>46</v>
      </c>
      <c r="W359" s="21">
        <v>4</v>
      </c>
      <c r="X359" s="22"/>
    </row>
    <row r="360" spans="1:24" s="1" customFormat="1" ht="108" customHeight="1" x14ac:dyDescent="0.3">
      <c r="A360" s="11" t="s">
        <v>352</v>
      </c>
      <c r="B360" s="11" t="s">
        <v>770</v>
      </c>
      <c r="C360" s="12" t="s">
        <v>771</v>
      </c>
      <c r="D360" s="29"/>
      <c r="E360" s="36" t="str">
        <f>HYPERLINK("https://www.google.ru/search?q=112363638&amp;newwindow=1&amp;tbm=isch","Еще фото")</f>
        <v>Еще фото</v>
      </c>
      <c r="F360" s="13"/>
      <c r="G360" s="11" t="s">
        <v>310</v>
      </c>
      <c r="H360" s="11" t="s">
        <v>27</v>
      </c>
      <c r="I360" s="14" t="s">
        <v>273</v>
      </c>
      <c r="J360" s="14" t="s">
        <v>191</v>
      </c>
      <c r="K360" s="15" t="s">
        <v>55</v>
      </c>
      <c r="L360" s="14" t="s">
        <v>769</v>
      </c>
      <c r="M360" s="14"/>
      <c r="N360" s="14" t="s">
        <v>91</v>
      </c>
      <c r="O360" s="14"/>
      <c r="P360" s="15" t="s">
        <v>758</v>
      </c>
      <c r="Q360" s="16">
        <v>3499</v>
      </c>
      <c r="R360" s="17">
        <v>47</v>
      </c>
      <c r="S360" s="18">
        <v>2132.6405</v>
      </c>
      <c r="T360" s="19" t="s">
        <v>195</v>
      </c>
      <c r="U360" s="20" t="s">
        <v>199</v>
      </c>
      <c r="V360" s="21">
        <v>46</v>
      </c>
      <c r="W360" s="21">
        <v>3</v>
      </c>
      <c r="X360" s="22"/>
    </row>
    <row r="361" spans="1:24" s="1" customFormat="1" ht="52.05" customHeight="1" x14ac:dyDescent="0.3">
      <c r="A361" s="11" t="s">
        <v>352</v>
      </c>
      <c r="B361" s="11" t="s">
        <v>772</v>
      </c>
      <c r="C361" s="12" t="s">
        <v>773</v>
      </c>
      <c r="D361" s="50"/>
      <c r="E361" s="36" t="str">
        <f>HYPERLINK("https://www.google.ru/search?q=112363643&amp;newwindow=1&amp;tbm=isch","Еще фото")</f>
        <v>Еще фото</v>
      </c>
      <c r="F361" s="13"/>
      <c r="G361" s="11" t="s">
        <v>288</v>
      </c>
      <c r="H361" s="11" t="s">
        <v>27</v>
      </c>
      <c r="I361" s="14" t="s">
        <v>273</v>
      </c>
      <c r="J361" s="14" t="s">
        <v>191</v>
      </c>
      <c r="K361" s="15" t="s">
        <v>55</v>
      </c>
      <c r="L361" s="52" t="s">
        <v>774</v>
      </c>
      <c r="M361" s="14"/>
      <c r="N361" s="14" t="s">
        <v>193</v>
      </c>
      <c r="O361" s="14"/>
      <c r="P361" s="15" t="s">
        <v>758</v>
      </c>
      <c r="Q361" s="16">
        <v>3099</v>
      </c>
      <c r="R361" s="17">
        <v>47</v>
      </c>
      <c r="S361" s="18">
        <v>1888.8404999999998</v>
      </c>
      <c r="T361" s="19" t="s">
        <v>195</v>
      </c>
      <c r="U361" s="20" t="s">
        <v>198</v>
      </c>
      <c r="V361" s="21">
        <v>44</v>
      </c>
      <c r="W361" s="21">
        <v>1</v>
      </c>
      <c r="X361" s="22"/>
    </row>
    <row r="362" spans="1:24" s="1" customFormat="1" ht="61.05" customHeight="1" x14ac:dyDescent="0.3">
      <c r="A362" s="23" t="s">
        <v>352</v>
      </c>
      <c r="B362" s="23" t="s">
        <v>772</v>
      </c>
      <c r="C362" s="12" t="s">
        <v>773</v>
      </c>
      <c r="D362" s="51"/>
      <c r="E362" s="36" t="str">
        <f>HYPERLINK("https://www.google.ru/search?q=112363643&amp;newwindow=1&amp;tbm=isch","Еще фото")</f>
        <v>Еще фото</v>
      </c>
      <c r="F362" s="13"/>
      <c r="G362" s="23" t="s">
        <v>288</v>
      </c>
      <c r="H362" s="23" t="s">
        <v>27</v>
      </c>
      <c r="I362" s="23" t="s">
        <v>273</v>
      </c>
      <c r="J362" s="14" t="s">
        <v>191</v>
      </c>
      <c r="K362" s="15" t="s">
        <v>55</v>
      </c>
      <c r="L362" s="53"/>
      <c r="M362" s="14"/>
      <c r="N362" s="14" t="s">
        <v>193</v>
      </c>
      <c r="O362" s="14"/>
      <c r="P362" s="15" t="s">
        <v>758</v>
      </c>
      <c r="Q362" s="16">
        <v>3099</v>
      </c>
      <c r="R362" s="17">
        <v>47</v>
      </c>
      <c r="S362" s="18">
        <v>1888.8404999999998</v>
      </c>
      <c r="T362" s="19" t="s">
        <v>195</v>
      </c>
      <c r="U362" s="20" t="s">
        <v>199</v>
      </c>
      <c r="V362" s="21">
        <v>46</v>
      </c>
      <c r="W362" s="21">
        <v>2</v>
      </c>
      <c r="X362" s="22"/>
    </row>
    <row r="363" spans="1:24" s="1" customFormat="1" ht="52.05" customHeight="1" x14ac:dyDescent="0.3">
      <c r="A363" s="11" t="s">
        <v>352</v>
      </c>
      <c r="B363" s="11" t="s">
        <v>775</v>
      </c>
      <c r="C363" s="12" t="s">
        <v>776</v>
      </c>
      <c r="D363" s="50"/>
      <c r="E363" s="36" t="str">
        <f>HYPERLINK("https://www.google.ru/search?q=112376427&amp;newwindow=1&amp;tbm=isch","Еще фото")</f>
        <v>Еще фото</v>
      </c>
      <c r="F363" s="13"/>
      <c r="G363" s="11" t="s">
        <v>272</v>
      </c>
      <c r="H363" s="11" t="s">
        <v>27</v>
      </c>
      <c r="I363" s="14" t="s">
        <v>273</v>
      </c>
      <c r="J363" s="14" t="s">
        <v>28</v>
      </c>
      <c r="K363" s="15" t="s">
        <v>29</v>
      </c>
      <c r="L363" s="52"/>
      <c r="M363" s="14"/>
      <c r="N363" s="14" t="s">
        <v>193</v>
      </c>
      <c r="O363" s="14"/>
      <c r="P363" s="15" t="s">
        <v>101</v>
      </c>
      <c r="Q363" s="16">
        <v>7899</v>
      </c>
      <c r="R363" s="17">
        <v>47</v>
      </c>
      <c r="S363" s="18">
        <v>4814.4404999999997</v>
      </c>
      <c r="T363" s="19" t="s">
        <v>195</v>
      </c>
      <c r="U363" s="20" t="s">
        <v>198</v>
      </c>
      <c r="V363" s="21">
        <v>48</v>
      </c>
      <c r="W363" s="21">
        <v>1</v>
      </c>
      <c r="X363" s="22"/>
    </row>
    <row r="364" spans="1:24" s="1" customFormat="1" ht="61.05" customHeight="1" x14ac:dyDescent="0.3">
      <c r="A364" s="23" t="s">
        <v>352</v>
      </c>
      <c r="B364" s="23" t="s">
        <v>775</v>
      </c>
      <c r="C364" s="12" t="s">
        <v>776</v>
      </c>
      <c r="D364" s="51"/>
      <c r="E364" s="36" t="str">
        <f>HYPERLINK("https://www.google.ru/search?q=112376427&amp;newwindow=1&amp;tbm=isch","Еще фото")</f>
        <v>Еще фото</v>
      </c>
      <c r="F364" s="13"/>
      <c r="G364" s="23" t="s">
        <v>272</v>
      </c>
      <c r="H364" s="23" t="s">
        <v>27</v>
      </c>
      <c r="I364" s="23" t="s">
        <v>273</v>
      </c>
      <c r="J364" s="14" t="s">
        <v>28</v>
      </c>
      <c r="K364" s="15" t="s">
        <v>29</v>
      </c>
      <c r="L364" s="53"/>
      <c r="M364" s="14"/>
      <c r="N364" s="14" t="s">
        <v>193</v>
      </c>
      <c r="O364" s="14"/>
      <c r="P364" s="15" t="s">
        <v>101</v>
      </c>
      <c r="Q364" s="16">
        <v>7899</v>
      </c>
      <c r="R364" s="17">
        <v>47</v>
      </c>
      <c r="S364" s="18">
        <v>4814.4404999999997</v>
      </c>
      <c r="T364" s="19" t="s">
        <v>195</v>
      </c>
      <c r="U364" s="20" t="s">
        <v>248</v>
      </c>
      <c r="V364" s="21">
        <v>54</v>
      </c>
      <c r="W364" s="21">
        <v>1</v>
      </c>
      <c r="X364" s="22"/>
    </row>
    <row r="365" spans="1:24" s="1" customFormat="1" ht="108" customHeight="1" x14ac:dyDescent="0.3">
      <c r="A365" s="11" t="s">
        <v>352</v>
      </c>
      <c r="B365" s="11" t="s">
        <v>777</v>
      </c>
      <c r="C365" s="12" t="s">
        <v>778</v>
      </c>
      <c r="D365" s="29"/>
      <c r="E365" s="36" t="str">
        <f>HYPERLINK("https://www.google.ru/search?q=112376474&amp;newwindow=1&amp;tbm=isch","Еще фото")</f>
        <v>Еще фото</v>
      </c>
      <c r="F365" s="13"/>
      <c r="G365" s="11" t="s">
        <v>272</v>
      </c>
      <c r="H365" s="11" t="s">
        <v>27</v>
      </c>
      <c r="I365" s="14" t="s">
        <v>273</v>
      </c>
      <c r="J365" s="14" t="s">
        <v>28</v>
      </c>
      <c r="K365" s="15" t="s">
        <v>29</v>
      </c>
      <c r="L365" s="14" t="s">
        <v>779</v>
      </c>
      <c r="M365" s="14"/>
      <c r="N365" s="14" t="s">
        <v>91</v>
      </c>
      <c r="O365" s="14"/>
      <c r="P365" s="15" t="s">
        <v>101</v>
      </c>
      <c r="Q365" s="16">
        <v>3999</v>
      </c>
      <c r="R365" s="17">
        <v>47</v>
      </c>
      <c r="S365" s="18">
        <v>2437.3904999999995</v>
      </c>
      <c r="T365" s="19" t="s">
        <v>195</v>
      </c>
      <c r="U365" s="20" t="s">
        <v>199</v>
      </c>
      <c r="V365" s="21">
        <v>50</v>
      </c>
      <c r="W365" s="21">
        <v>1</v>
      </c>
      <c r="X365" s="22"/>
    </row>
    <row r="366" spans="1:24" s="1" customFormat="1" ht="21" customHeight="1" x14ac:dyDescent="0.3">
      <c r="A366" s="11" t="s">
        <v>352</v>
      </c>
      <c r="B366" s="11" t="s">
        <v>780</v>
      </c>
      <c r="C366" s="30" t="s">
        <v>781</v>
      </c>
      <c r="D366" s="54"/>
      <c r="E366" s="36" t="str">
        <f>HYPERLINK("https://www.google.ru/search?q=112376968&amp;newwindow=1&amp;tbm=isch","Еще фото")</f>
        <v>Еще фото</v>
      </c>
      <c r="F366" s="13"/>
      <c r="G366" s="11" t="s">
        <v>310</v>
      </c>
      <c r="H366" s="11" t="s">
        <v>27</v>
      </c>
      <c r="I366" s="14" t="s">
        <v>273</v>
      </c>
      <c r="J366" s="14" t="s">
        <v>28</v>
      </c>
      <c r="K366" s="15" t="s">
        <v>55</v>
      </c>
      <c r="L366" s="52" t="s">
        <v>782</v>
      </c>
      <c r="M366" s="14"/>
      <c r="N366" s="14" t="s">
        <v>31</v>
      </c>
      <c r="O366" s="14"/>
      <c r="P366" s="15" t="s">
        <v>101</v>
      </c>
      <c r="Q366" s="16">
        <v>6799</v>
      </c>
      <c r="R366" s="17">
        <v>47</v>
      </c>
      <c r="S366" s="18">
        <v>4143.9904999999999</v>
      </c>
      <c r="T366" s="19" t="s">
        <v>195</v>
      </c>
      <c r="U366" s="20" t="s">
        <v>196</v>
      </c>
      <c r="V366" s="21">
        <v>40</v>
      </c>
      <c r="W366" s="21">
        <v>1</v>
      </c>
      <c r="X366" s="22"/>
    </row>
    <row r="367" spans="1:24" s="1" customFormat="1" ht="21" customHeight="1" x14ac:dyDescent="0.3">
      <c r="A367" s="23" t="s">
        <v>352</v>
      </c>
      <c r="B367" s="23" t="s">
        <v>780</v>
      </c>
      <c r="C367" s="31" t="s">
        <v>781</v>
      </c>
      <c r="D367" s="55"/>
      <c r="E367" s="36" t="str">
        <f>HYPERLINK("https://www.google.ru/search?q=112376968&amp;newwindow=1&amp;tbm=isch","Еще фото")</f>
        <v>Еще фото</v>
      </c>
      <c r="F367" s="13"/>
      <c r="G367" s="23" t="s">
        <v>310</v>
      </c>
      <c r="H367" s="23" t="s">
        <v>27</v>
      </c>
      <c r="I367" s="23" t="s">
        <v>273</v>
      </c>
      <c r="J367" s="14" t="s">
        <v>28</v>
      </c>
      <c r="K367" s="15" t="s">
        <v>55</v>
      </c>
      <c r="L367" s="57"/>
      <c r="M367" s="14"/>
      <c r="N367" s="14" t="s">
        <v>31</v>
      </c>
      <c r="O367" s="14"/>
      <c r="P367" s="15" t="s">
        <v>101</v>
      </c>
      <c r="Q367" s="16">
        <v>6799</v>
      </c>
      <c r="R367" s="17">
        <v>47</v>
      </c>
      <c r="S367" s="18">
        <v>4143.9904999999999</v>
      </c>
      <c r="T367" s="19" t="s">
        <v>195</v>
      </c>
      <c r="U367" s="20" t="s">
        <v>197</v>
      </c>
      <c r="V367" s="21">
        <v>42</v>
      </c>
      <c r="W367" s="21">
        <v>2</v>
      </c>
      <c r="X367" s="22"/>
    </row>
    <row r="368" spans="1:24" s="1" customFormat="1" ht="21" customHeight="1" x14ac:dyDescent="0.3">
      <c r="A368" s="23" t="s">
        <v>352</v>
      </c>
      <c r="B368" s="23" t="s">
        <v>780</v>
      </c>
      <c r="C368" s="31" t="s">
        <v>781</v>
      </c>
      <c r="D368" s="55"/>
      <c r="E368" s="36" t="str">
        <f>HYPERLINK("https://www.google.ru/search?q=112376968&amp;newwindow=1&amp;tbm=isch","Еще фото")</f>
        <v>Еще фото</v>
      </c>
      <c r="F368" s="13"/>
      <c r="G368" s="23" t="s">
        <v>310</v>
      </c>
      <c r="H368" s="23" t="s">
        <v>27</v>
      </c>
      <c r="I368" s="23" t="s">
        <v>273</v>
      </c>
      <c r="J368" s="14" t="s">
        <v>28</v>
      </c>
      <c r="K368" s="15" t="s">
        <v>55</v>
      </c>
      <c r="L368" s="57"/>
      <c r="M368" s="14"/>
      <c r="N368" s="14" t="s">
        <v>31</v>
      </c>
      <c r="O368" s="14"/>
      <c r="P368" s="15" t="s">
        <v>101</v>
      </c>
      <c r="Q368" s="16">
        <v>6799</v>
      </c>
      <c r="R368" s="17">
        <v>47</v>
      </c>
      <c r="S368" s="18">
        <v>4143.9904999999999</v>
      </c>
      <c r="T368" s="19" t="s">
        <v>195</v>
      </c>
      <c r="U368" s="20" t="s">
        <v>198</v>
      </c>
      <c r="V368" s="21">
        <v>44</v>
      </c>
      <c r="W368" s="21">
        <v>5</v>
      </c>
      <c r="X368" s="22"/>
    </row>
    <row r="369" spans="1:24" s="1" customFormat="1" ht="21" customHeight="1" x14ac:dyDescent="0.3">
      <c r="A369" s="23" t="s">
        <v>352</v>
      </c>
      <c r="B369" s="23" t="s">
        <v>780</v>
      </c>
      <c r="C369" s="31" t="s">
        <v>781</v>
      </c>
      <c r="D369" s="55"/>
      <c r="E369" s="36" t="str">
        <f>HYPERLINK("https://www.google.ru/search?q=112376968&amp;newwindow=1&amp;tbm=isch","Еще фото")</f>
        <v>Еще фото</v>
      </c>
      <c r="F369" s="13"/>
      <c r="G369" s="23" t="s">
        <v>310</v>
      </c>
      <c r="H369" s="23" t="s">
        <v>27</v>
      </c>
      <c r="I369" s="23" t="s">
        <v>273</v>
      </c>
      <c r="J369" s="14" t="s">
        <v>28</v>
      </c>
      <c r="K369" s="15" t="s">
        <v>55</v>
      </c>
      <c r="L369" s="57"/>
      <c r="M369" s="14"/>
      <c r="N369" s="14" t="s">
        <v>31</v>
      </c>
      <c r="O369" s="14"/>
      <c r="P369" s="15" t="s">
        <v>101</v>
      </c>
      <c r="Q369" s="16">
        <v>6799</v>
      </c>
      <c r="R369" s="17">
        <v>47</v>
      </c>
      <c r="S369" s="18">
        <v>4143.9904999999999</v>
      </c>
      <c r="T369" s="19" t="s">
        <v>195</v>
      </c>
      <c r="U369" s="20" t="s">
        <v>199</v>
      </c>
      <c r="V369" s="21">
        <v>46</v>
      </c>
      <c r="W369" s="21">
        <v>2</v>
      </c>
      <c r="X369" s="22"/>
    </row>
    <row r="370" spans="1:24" s="1" customFormat="1" ht="32" customHeight="1" x14ac:dyDescent="0.3">
      <c r="A370" s="23" t="s">
        <v>352</v>
      </c>
      <c r="B370" s="23" t="s">
        <v>780</v>
      </c>
      <c r="C370" s="31" t="s">
        <v>781</v>
      </c>
      <c r="D370" s="56"/>
      <c r="E370" s="36" t="str">
        <f>HYPERLINK("https://www.google.ru/search?q=112376968&amp;newwindow=1&amp;tbm=isch","Еще фото")</f>
        <v>Еще фото</v>
      </c>
      <c r="F370" s="13"/>
      <c r="G370" s="23" t="s">
        <v>310</v>
      </c>
      <c r="H370" s="23" t="s">
        <v>27</v>
      </c>
      <c r="I370" s="23" t="s">
        <v>273</v>
      </c>
      <c r="J370" s="14" t="s">
        <v>28</v>
      </c>
      <c r="K370" s="15" t="s">
        <v>55</v>
      </c>
      <c r="L370" s="53"/>
      <c r="M370" s="14"/>
      <c r="N370" s="14" t="s">
        <v>31</v>
      </c>
      <c r="O370" s="14"/>
      <c r="P370" s="15" t="s">
        <v>101</v>
      </c>
      <c r="Q370" s="16">
        <v>6799</v>
      </c>
      <c r="R370" s="17">
        <v>47</v>
      </c>
      <c r="S370" s="18">
        <v>4143.9904999999999</v>
      </c>
      <c r="T370" s="19" t="s">
        <v>195</v>
      </c>
      <c r="U370" s="20" t="s">
        <v>200</v>
      </c>
      <c r="V370" s="21">
        <v>48</v>
      </c>
      <c r="W370" s="21">
        <v>1</v>
      </c>
      <c r="X370" s="22"/>
    </row>
    <row r="371" spans="1:24" s="1" customFormat="1" ht="52.05" customHeight="1" x14ac:dyDescent="0.3">
      <c r="A371" s="11" t="s">
        <v>352</v>
      </c>
      <c r="B371" s="11" t="s">
        <v>783</v>
      </c>
      <c r="C371" s="12" t="s">
        <v>784</v>
      </c>
      <c r="D371" s="50"/>
      <c r="E371" s="36" t="str">
        <f>HYPERLINK("https://www.google.ru/search?q=112378983&amp;newwindow=1&amp;tbm=isch","Еще фото")</f>
        <v>Еще фото</v>
      </c>
      <c r="F371" s="13"/>
      <c r="G371" s="11" t="s">
        <v>288</v>
      </c>
      <c r="H371" s="11" t="s">
        <v>27</v>
      </c>
      <c r="I371" s="14" t="s">
        <v>273</v>
      </c>
      <c r="J371" s="14" t="s">
        <v>28</v>
      </c>
      <c r="K371" s="15" t="s">
        <v>55</v>
      </c>
      <c r="L371" s="52" t="s">
        <v>785</v>
      </c>
      <c r="M371" s="14"/>
      <c r="N371" s="14" t="s">
        <v>265</v>
      </c>
      <c r="O371" s="14"/>
      <c r="P371" s="15" t="s">
        <v>758</v>
      </c>
      <c r="Q371" s="16">
        <v>2999</v>
      </c>
      <c r="R371" s="17">
        <v>47</v>
      </c>
      <c r="S371" s="18">
        <v>1827.8905</v>
      </c>
      <c r="T371" s="19" t="s">
        <v>195</v>
      </c>
      <c r="U371" s="20" t="s">
        <v>199</v>
      </c>
      <c r="V371" s="21">
        <v>46</v>
      </c>
      <c r="W371" s="21">
        <v>2</v>
      </c>
      <c r="X371" s="22"/>
    </row>
    <row r="372" spans="1:24" s="1" customFormat="1" ht="61.05" customHeight="1" x14ac:dyDescent="0.3">
      <c r="A372" s="23" t="s">
        <v>352</v>
      </c>
      <c r="B372" s="23" t="s">
        <v>783</v>
      </c>
      <c r="C372" s="12" t="s">
        <v>784</v>
      </c>
      <c r="D372" s="51"/>
      <c r="E372" s="36" t="str">
        <f>HYPERLINK("https://www.google.ru/search?q=112378983&amp;newwindow=1&amp;tbm=isch","Еще фото")</f>
        <v>Еще фото</v>
      </c>
      <c r="F372" s="13"/>
      <c r="G372" s="23" t="s">
        <v>288</v>
      </c>
      <c r="H372" s="23" t="s">
        <v>27</v>
      </c>
      <c r="I372" s="23" t="s">
        <v>273</v>
      </c>
      <c r="J372" s="14" t="s">
        <v>28</v>
      </c>
      <c r="K372" s="15" t="s">
        <v>55</v>
      </c>
      <c r="L372" s="53"/>
      <c r="M372" s="14"/>
      <c r="N372" s="14" t="s">
        <v>265</v>
      </c>
      <c r="O372" s="14"/>
      <c r="P372" s="15" t="s">
        <v>758</v>
      </c>
      <c r="Q372" s="16">
        <v>2999</v>
      </c>
      <c r="R372" s="17">
        <v>47</v>
      </c>
      <c r="S372" s="18">
        <v>1827.8905</v>
      </c>
      <c r="T372" s="19" t="s">
        <v>195</v>
      </c>
      <c r="U372" s="20" t="s">
        <v>200</v>
      </c>
      <c r="V372" s="21">
        <v>48</v>
      </c>
      <c r="W372" s="21">
        <v>2</v>
      </c>
      <c r="X372" s="22"/>
    </row>
    <row r="373" spans="1:24" s="1" customFormat="1" ht="52.05" customHeight="1" x14ac:dyDescent="0.3">
      <c r="A373" s="11" t="s">
        <v>352</v>
      </c>
      <c r="B373" s="11" t="s">
        <v>786</v>
      </c>
      <c r="C373" s="12" t="s">
        <v>787</v>
      </c>
      <c r="D373" s="50"/>
      <c r="E373" s="36" t="str">
        <f>HYPERLINK("https://www.google.ru/search?q=112379254&amp;newwindow=1&amp;tbm=isch","Еще фото")</f>
        <v>Еще фото</v>
      </c>
      <c r="F373" s="13"/>
      <c r="G373" s="11" t="s">
        <v>288</v>
      </c>
      <c r="H373" s="11" t="s">
        <v>27</v>
      </c>
      <c r="I373" s="14" t="s">
        <v>273</v>
      </c>
      <c r="J373" s="14" t="s">
        <v>28</v>
      </c>
      <c r="K373" s="15" t="s">
        <v>55</v>
      </c>
      <c r="L373" s="52" t="s">
        <v>724</v>
      </c>
      <c r="M373" s="14"/>
      <c r="N373" s="14" t="s">
        <v>91</v>
      </c>
      <c r="O373" s="14"/>
      <c r="P373" s="15" t="s">
        <v>725</v>
      </c>
      <c r="Q373" s="16">
        <v>7399</v>
      </c>
      <c r="R373" s="17">
        <v>47</v>
      </c>
      <c r="S373" s="18">
        <v>4509.6904999999997</v>
      </c>
      <c r="T373" s="19" t="s">
        <v>195</v>
      </c>
      <c r="U373" s="20" t="s">
        <v>198</v>
      </c>
      <c r="V373" s="21">
        <v>44</v>
      </c>
      <c r="W373" s="21">
        <v>3</v>
      </c>
      <c r="X373" s="22"/>
    </row>
    <row r="374" spans="1:24" s="1" customFormat="1" ht="61.05" customHeight="1" x14ac:dyDescent="0.3">
      <c r="A374" s="23" t="s">
        <v>352</v>
      </c>
      <c r="B374" s="23" t="s">
        <v>786</v>
      </c>
      <c r="C374" s="12" t="s">
        <v>787</v>
      </c>
      <c r="D374" s="51"/>
      <c r="E374" s="36" t="str">
        <f>HYPERLINK("https://www.google.ru/search?q=112379254&amp;newwindow=1&amp;tbm=isch","Еще фото")</f>
        <v>Еще фото</v>
      </c>
      <c r="F374" s="13"/>
      <c r="G374" s="23" t="s">
        <v>288</v>
      </c>
      <c r="H374" s="23" t="s">
        <v>27</v>
      </c>
      <c r="I374" s="23" t="s">
        <v>273</v>
      </c>
      <c r="J374" s="14" t="s">
        <v>28</v>
      </c>
      <c r="K374" s="15" t="s">
        <v>55</v>
      </c>
      <c r="L374" s="53"/>
      <c r="M374" s="14"/>
      <c r="N374" s="14" t="s">
        <v>91</v>
      </c>
      <c r="O374" s="14"/>
      <c r="P374" s="15" t="s">
        <v>725</v>
      </c>
      <c r="Q374" s="16">
        <v>7399</v>
      </c>
      <c r="R374" s="17">
        <v>47</v>
      </c>
      <c r="S374" s="18">
        <v>4509.6904999999997</v>
      </c>
      <c r="T374" s="19" t="s">
        <v>195</v>
      </c>
      <c r="U374" s="20" t="s">
        <v>199</v>
      </c>
      <c r="V374" s="21">
        <v>46</v>
      </c>
      <c r="W374" s="21">
        <v>2</v>
      </c>
      <c r="X374" s="22"/>
    </row>
    <row r="375" spans="1:24" s="1" customFormat="1" ht="108" customHeight="1" x14ac:dyDescent="0.3">
      <c r="A375" s="11" t="s">
        <v>352</v>
      </c>
      <c r="B375" s="11" t="s">
        <v>788</v>
      </c>
      <c r="C375" s="12" t="s">
        <v>789</v>
      </c>
      <c r="D375" s="29"/>
      <c r="E375" s="36" t="str">
        <f>HYPERLINK("https://www.google.ru/search?q=112372711&amp;newwindow=1&amp;tbm=isch","Еще фото")</f>
        <v>Еще фото</v>
      </c>
      <c r="F375" s="13"/>
      <c r="G375" s="11" t="s">
        <v>315</v>
      </c>
      <c r="H375" s="11" t="s">
        <v>180</v>
      </c>
      <c r="I375" s="14" t="s">
        <v>316</v>
      </c>
      <c r="J375" s="14" t="s">
        <v>28</v>
      </c>
      <c r="K375" s="15" t="s">
        <v>29</v>
      </c>
      <c r="L375" s="14" t="s">
        <v>790</v>
      </c>
      <c r="M375" s="14"/>
      <c r="N375" s="14" t="s">
        <v>303</v>
      </c>
      <c r="O375" s="14"/>
      <c r="P375" s="15" t="s">
        <v>791</v>
      </c>
      <c r="Q375" s="16">
        <v>3899</v>
      </c>
      <c r="R375" s="17">
        <v>50</v>
      </c>
      <c r="S375" s="18">
        <v>2241.9249999999997</v>
      </c>
      <c r="T375" s="19" t="s">
        <v>184</v>
      </c>
      <c r="U375" s="20" t="s">
        <v>185</v>
      </c>
      <c r="V375" s="24" t="s">
        <v>186</v>
      </c>
      <c r="W375" s="21">
        <v>28</v>
      </c>
      <c r="X375" s="22"/>
    </row>
    <row r="376" spans="1:24" s="1" customFormat="1" ht="108" customHeight="1" x14ac:dyDescent="0.3">
      <c r="A376" s="11" t="s">
        <v>352</v>
      </c>
      <c r="B376" s="11" t="s">
        <v>792</v>
      </c>
      <c r="C376" s="12" t="s">
        <v>793</v>
      </c>
      <c r="D376" s="29"/>
      <c r="E376" s="36" t="str">
        <f>HYPERLINK("https://www.google.ru/search?q=112372706&amp;newwindow=1&amp;tbm=isch","Еще фото")</f>
        <v>Еще фото</v>
      </c>
      <c r="F376" s="13"/>
      <c r="G376" s="11" t="s">
        <v>315</v>
      </c>
      <c r="H376" s="11" t="s">
        <v>180</v>
      </c>
      <c r="I376" s="14" t="s">
        <v>316</v>
      </c>
      <c r="J376" s="14" t="s">
        <v>28</v>
      </c>
      <c r="K376" s="15" t="s">
        <v>29</v>
      </c>
      <c r="L376" s="14" t="s">
        <v>794</v>
      </c>
      <c r="M376" s="14"/>
      <c r="N376" s="14" t="s">
        <v>225</v>
      </c>
      <c r="O376" s="14"/>
      <c r="P376" s="15" t="s">
        <v>791</v>
      </c>
      <c r="Q376" s="16">
        <v>3899</v>
      </c>
      <c r="R376" s="17">
        <v>47</v>
      </c>
      <c r="S376" s="18">
        <v>2376.4404999999997</v>
      </c>
      <c r="T376" s="19" t="s">
        <v>184</v>
      </c>
      <c r="U376" s="20" t="s">
        <v>185</v>
      </c>
      <c r="V376" s="24" t="s">
        <v>186</v>
      </c>
      <c r="W376" s="21">
        <v>27</v>
      </c>
      <c r="X376" s="22"/>
    </row>
    <row r="377" spans="1:24" s="1" customFormat="1" ht="108" customHeight="1" x14ac:dyDescent="0.3">
      <c r="A377" s="11" t="s">
        <v>352</v>
      </c>
      <c r="B377" s="11" t="s">
        <v>795</v>
      </c>
      <c r="C377" s="12" t="s">
        <v>796</v>
      </c>
      <c r="D377" s="29"/>
      <c r="E377" s="36" t="str">
        <f>HYPERLINK("https://www.google.ru/search?q=112376346&amp;newwindow=1&amp;tbm=isch","Еще фото")</f>
        <v>Еще фото</v>
      </c>
      <c r="F377" s="13"/>
      <c r="G377" s="11" t="s">
        <v>324</v>
      </c>
      <c r="H377" s="11" t="s">
        <v>27</v>
      </c>
      <c r="I377" s="14" t="s">
        <v>324</v>
      </c>
      <c r="J377" s="14" t="s">
        <v>28</v>
      </c>
      <c r="K377" s="15" t="s">
        <v>29</v>
      </c>
      <c r="L377" s="14" t="s">
        <v>797</v>
      </c>
      <c r="M377" s="14"/>
      <c r="N377" s="14" t="s">
        <v>265</v>
      </c>
      <c r="O377" s="14"/>
      <c r="P377" s="15" t="s">
        <v>798</v>
      </c>
      <c r="Q377" s="16">
        <v>6199</v>
      </c>
      <c r="R377" s="17">
        <v>48.38</v>
      </c>
      <c r="S377" s="18">
        <v>3679.9884999999995</v>
      </c>
      <c r="T377" s="19" t="s">
        <v>33</v>
      </c>
      <c r="U377" s="20" t="s">
        <v>799</v>
      </c>
      <c r="V377" s="21">
        <v>58</v>
      </c>
      <c r="W377" s="21">
        <v>1</v>
      </c>
      <c r="X377" s="22"/>
    </row>
    <row r="378" spans="1:24" s="1" customFormat="1" ht="108" customHeight="1" x14ac:dyDescent="0.3">
      <c r="A378" s="11" t="s">
        <v>352</v>
      </c>
      <c r="B378" s="11" t="s">
        <v>800</v>
      </c>
      <c r="C378" s="12" t="s">
        <v>801</v>
      </c>
      <c r="D378" s="29"/>
      <c r="E378" s="36" t="str">
        <f>HYPERLINK("https://www.google.ru/search?q=112332254&amp;newwindow=1&amp;tbm=isch","Еще фото")</f>
        <v>Еще фото</v>
      </c>
      <c r="F378" s="13"/>
      <c r="G378" s="11" t="s">
        <v>324</v>
      </c>
      <c r="H378" s="11" t="s">
        <v>27</v>
      </c>
      <c r="I378" s="14" t="s">
        <v>324</v>
      </c>
      <c r="J378" s="14" t="s">
        <v>28</v>
      </c>
      <c r="K378" s="15" t="s">
        <v>29</v>
      </c>
      <c r="L378" s="14" t="s">
        <v>802</v>
      </c>
      <c r="M378" s="14"/>
      <c r="N378" s="14" t="s">
        <v>31</v>
      </c>
      <c r="O378" s="14"/>
      <c r="P378" s="15" t="s">
        <v>798</v>
      </c>
      <c r="Q378" s="16">
        <v>6499</v>
      </c>
      <c r="R378" s="17">
        <v>47.68</v>
      </c>
      <c r="S378" s="18">
        <v>3909.9884999999995</v>
      </c>
      <c r="T378" s="19" t="s">
        <v>33</v>
      </c>
      <c r="U378" s="20" t="s">
        <v>331</v>
      </c>
      <c r="V378" s="21">
        <v>46</v>
      </c>
      <c r="W378" s="21">
        <v>1</v>
      </c>
      <c r="X378" s="22"/>
    </row>
    <row r="379" spans="1:24" s="1" customFormat="1" ht="108" customHeight="1" x14ac:dyDescent="0.3">
      <c r="A379" s="11" t="s">
        <v>352</v>
      </c>
      <c r="B379" s="11" t="s">
        <v>803</v>
      </c>
      <c r="C379" s="12" t="s">
        <v>804</v>
      </c>
      <c r="D379" s="29"/>
      <c r="E379" s="36" t="str">
        <f>HYPERLINK("https://www.google.ru/search?q=112363528&amp;newwindow=1&amp;tbm=isch","Еще фото")</f>
        <v>Еще фото</v>
      </c>
      <c r="F379" s="13"/>
      <c r="G379" s="11" t="s">
        <v>329</v>
      </c>
      <c r="H379" s="11" t="s">
        <v>27</v>
      </c>
      <c r="I379" s="14" t="s">
        <v>324</v>
      </c>
      <c r="J379" s="14" t="s">
        <v>28</v>
      </c>
      <c r="K379" s="15" t="s">
        <v>55</v>
      </c>
      <c r="L379" s="14" t="s">
        <v>805</v>
      </c>
      <c r="M379" s="14"/>
      <c r="N379" s="14" t="s">
        <v>238</v>
      </c>
      <c r="O379" s="14"/>
      <c r="P379" s="15" t="s">
        <v>415</v>
      </c>
      <c r="Q379" s="16">
        <v>7399</v>
      </c>
      <c r="R379" s="17">
        <v>47.29</v>
      </c>
      <c r="S379" s="18">
        <v>4484.9884999999995</v>
      </c>
      <c r="T379" s="19" t="s">
        <v>33</v>
      </c>
      <c r="U379" s="20" t="s">
        <v>806</v>
      </c>
      <c r="V379" s="21">
        <v>38</v>
      </c>
      <c r="W379" s="21">
        <v>1</v>
      </c>
      <c r="X379" s="22"/>
    </row>
    <row r="380" spans="1:24" s="1" customFormat="1" ht="108" customHeight="1" x14ac:dyDescent="0.3">
      <c r="A380" s="11" t="s">
        <v>352</v>
      </c>
      <c r="B380" s="11" t="s">
        <v>807</v>
      </c>
      <c r="C380" s="12" t="s">
        <v>808</v>
      </c>
      <c r="D380" s="29"/>
      <c r="E380" s="36" t="str">
        <f>HYPERLINK("https://www.google.ru/search?q=112376311&amp;newwindow=1&amp;tbm=isch","Еще фото")</f>
        <v>Еще фото</v>
      </c>
      <c r="F380" s="13"/>
      <c r="G380" s="11" t="s">
        <v>329</v>
      </c>
      <c r="H380" s="11" t="s">
        <v>27</v>
      </c>
      <c r="I380" s="14" t="s">
        <v>324</v>
      </c>
      <c r="J380" s="14" t="s">
        <v>28</v>
      </c>
      <c r="K380" s="15" t="s">
        <v>29</v>
      </c>
      <c r="L380" s="14" t="s">
        <v>377</v>
      </c>
      <c r="M380" s="14"/>
      <c r="N380" s="14" t="s">
        <v>31</v>
      </c>
      <c r="O380" s="14"/>
      <c r="P380" s="15" t="s">
        <v>809</v>
      </c>
      <c r="Q380" s="16">
        <v>7399</v>
      </c>
      <c r="R380" s="17">
        <v>47.29</v>
      </c>
      <c r="S380" s="18">
        <v>4484.9884999999995</v>
      </c>
      <c r="T380" s="19" t="s">
        <v>33</v>
      </c>
      <c r="U380" s="20" t="s">
        <v>326</v>
      </c>
      <c r="V380" s="21">
        <v>48</v>
      </c>
      <c r="W380" s="21">
        <v>1</v>
      </c>
      <c r="X380" s="22"/>
    </row>
    <row r="381" spans="1:24" s="1" customFormat="1" ht="52.05" customHeight="1" x14ac:dyDescent="0.3">
      <c r="A381" s="11" t="s">
        <v>352</v>
      </c>
      <c r="B381" s="11" t="s">
        <v>810</v>
      </c>
      <c r="C381" s="12" t="s">
        <v>811</v>
      </c>
      <c r="D381" s="50"/>
      <c r="E381" s="36" t="str">
        <f>HYPERLINK("https://www.google.ru/search?q=112363939&amp;newwindow=1&amp;tbm=isch","Еще фото")</f>
        <v>Еще фото</v>
      </c>
      <c r="F381" s="13"/>
      <c r="G381" s="11" t="s">
        <v>324</v>
      </c>
      <c r="H381" s="11" t="s">
        <v>27</v>
      </c>
      <c r="I381" s="14" t="s">
        <v>324</v>
      </c>
      <c r="J381" s="14" t="s">
        <v>28</v>
      </c>
      <c r="K381" s="15" t="s">
        <v>29</v>
      </c>
      <c r="L381" s="52" t="s">
        <v>812</v>
      </c>
      <c r="M381" s="14" t="s">
        <v>813</v>
      </c>
      <c r="N381" s="14" t="s">
        <v>225</v>
      </c>
      <c r="O381" s="14"/>
      <c r="P381" s="15" t="s">
        <v>814</v>
      </c>
      <c r="Q381" s="16">
        <v>6999</v>
      </c>
      <c r="R381" s="17">
        <v>47.14</v>
      </c>
      <c r="S381" s="18">
        <v>4254.9884999999995</v>
      </c>
      <c r="T381" s="19" t="s">
        <v>33</v>
      </c>
      <c r="U381" s="20" t="s">
        <v>815</v>
      </c>
      <c r="V381" s="24" t="s">
        <v>87</v>
      </c>
      <c r="W381" s="21">
        <v>1</v>
      </c>
      <c r="X381" s="22"/>
    </row>
    <row r="382" spans="1:24" s="1" customFormat="1" ht="61.05" customHeight="1" x14ac:dyDescent="0.3">
      <c r="A382" s="23" t="s">
        <v>352</v>
      </c>
      <c r="B382" s="23" t="s">
        <v>810</v>
      </c>
      <c r="C382" s="12" t="s">
        <v>811</v>
      </c>
      <c r="D382" s="51"/>
      <c r="E382" s="36" t="str">
        <f>HYPERLINK("https://www.google.ru/search?q=112363939&amp;newwindow=1&amp;tbm=isch","Еще фото")</f>
        <v>Еще фото</v>
      </c>
      <c r="F382" s="13"/>
      <c r="G382" s="23" t="s">
        <v>324</v>
      </c>
      <c r="H382" s="23" t="s">
        <v>27</v>
      </c>
      <c r="I382" s="23" t="s">
        <v>324</v>
      </c>
      <c r="J382" s="14" t="s">
        <v>28</v>
      </c>
      <c r="K382" s="15" t="s">
        <v>29</v>
      </c>
      <c r="L382" s="53"/>
      <c r="M382" s="14" t="s">
        <v>813</v>
      </c>
      <c r="N382" s="14" t="s">
        <v>225</v>
      </c>
      <c r="O382" s="14"/>
      <c r="P382" s="15" t="s">
        <v>814</v>
      </c>
      <c r="Q382" s="16">
        <v>6999</v>
      </c>
      <c r="R382" s="17">
        <v>47.14</v>
      </c>
      <c r="S382" s="18">
        <v>4254.9884999999995</v>
      </c>
      <c r="T382" s="19" t="s">
        <v>33</v>
      </c>
      <c r="U382" s="20" t="s">
        <v>331</v>
      </c>
      <c r="V382" s="21">
        <v>46</v>
      </c>
      <c r="W382" s="21">
        <v>2</v>
      </c>
      <c r="X382" s="22"/>
    </row>
    <row r="383" spans="1:24" s="1" customFormat="1" ht="52.05" customHeight="1" x14ac:dyDescent="0.3">
      <c r="A383" s="11" t="s">
        <v>352</v>
      </c>
      <c r="B383" s="11" t="s">
        <v>816</v>
      </c>
      <c r="C383" s="12" t="s">
        <v>817</v>
      </c>
      <c r="D383" s="50"/>
      <c r="E383" s="36" t="str">
        <f>HYPERLINK("https://www.google.ru/search?q=112333740&amp;newwindow=1&amp;tbm=isch","Еще фото")</f>
        <v>Еще фото</v>
      </c>
      <c r="F383" s="13"/>
      <c r="G383" s="11" t="s">
        <v>324</v>
      </c>
      <c r="H383" s="11" t="s">
        <v>27</v>
      </c>
      <c r="I383" s="14" t="s">
        <v>324</v>
      </c>
      <c r="J383" s="14" t="s">
        <v>28</v>
      </c>
      <c r="K383" s="15" t="s">
        <v>29</v>
      </c>
      <c r="L383" s="52" t="s">
        <v>818</v>
      </c>
      <c r="M383" s="14"/>
      <c r="N383" s="14" t="s">
        <v>91</v>
      </c>
      <c r="O383" s="14"/>
      <c r="P383" s="15" t="s">
        <v>101</v>
      </c>
      <c r="Q383" s="16">
        <v>7599</v>
      </c>
      <c r="R383" s="17">
        <v>47</v>
      </c>
      <c r="S383" s="18">
        <v>4631.5904999999993</v>
      </c>
      <c r="T383" s="19" t="s">
        <v>33</v>
      </c>
      <c r="U383" s="20" t="s">
        <v>331</v>
      </c>
      <c r="V383" s="21">
        <v>46</v>
      </c>
      <c r="W383" s="21">
        <v>3</v>
      </c>
      <c r="X383" s="22"/>
    </row>
    <row r="384" spans="1:24" s="1" customFormat="1" ht="61.05" customHeight="1" x14ac:dyDescent="0.3">
      <c r="A384" s="23" t="s">
        <v>352</v>
      </c>
      <c r="B384" s="23" t="s">
        <v>816</v>
      </c>
      <c r="C384" s="12" t="s">
        <v>817</v>
      </c>
      <c r="D384" s="51"/>
      <c r="E384" s="36" t="str">
        <f>HYPERLINK("https://www.google.ru/search?q=112333740&amp;newwindow=1&amp;tbm=isch","Еще фото")</f>
        <v>Еще фото</v>
      </c>
      <c r="F384" s="13"/>
      <c r="G384" s="23" t="s">
        <v>324</v>
      </c>
      <c r="H384" s="23" t="s">
        <v>27</v>
      </c>
      <c r="I384" s="23" t="s">
        <v>324</v>
      </c>
      <c r="J384" s="14" t="s">
        <v>28</v>
      </c>
      <c r="K384" s="15" t="s">
        <v>29</v>
      </c>
      <c r="L384" s="53"/>
      <c r="M384" s="14"/>
      <c r="N384" s="14" t="s">
        <v>91</v>
      </c>
      <c r="O384" s="14"/>
      <c r="P384" s="15" t="s">
        <v>101</v>
      </c>
      <c r="Q384" s="16">
        <v>7599</v>
      </c>
      <c r="R384" s="17">
        <v>47</v>
      </c>
      <c r="S384" s="18">
        <v>4631.5904999999993</v>
      </c>
      <c r="T384" s="19" t="s">
        <v>33</v>
      </c>
      <c r="U384" s="20" t="s">
        <v>326</v>
      </c>
      <c r="V384" s="21">
        <v>48</v>
      </c>
      <c r="W384" s="21">
        <v>1</v>
      </c>
      <c r="X384" s="22"/>
    </row>
    <row r="385" spans="1:24" s="1" customFormat="1" ht="21" customHeight="1" x14ac:dyDescent="0.3">
      <c r="A385" s="11" t="s">
        <v>352</v>
      </c>
      <c r="B385" s="11" t="s">
        <v>819</v>
      </c>
      <c r="C385" s="30" t="s">
        <v>820</v>
      </c>
      <c r="D385" s="54"/>
      <c r="E385" s="36" t="str">
        <f>HYPERLINK("https://www.google.ru/search?q=112378806&amp;newwindow=1&amp;tbm=isch","Еще фото")</f>
        <v>Еще фото</v>
      </c>
      <c r="F385" s="13"/>
      <c r="G385" s="11" t="s">
        <v>324</v>
      </c>
      <c r="H385" s="11" t="s">
        <v>27</v>
      </c>
      <c r="I385" s="14" t="s">
        <v>324</v>
      </c>
      <c r="J385" s="14" t="s">
        <v>28</v>
      </c>
      <c r="K385" s="15" t="s">
        <v>55</v>
      </c>
      <c r="L385" s="52" t="s">
        <v>821</v>
      </c>
      <c r="M385" s="14"/>
      <c r="N385" s="14" t="s">
        <v>265</v>
      </c>
      <c r="O385" s="14"/>
      <c r="P385" s="15" t="s">
        <v>822</v>
      </c>
      <c r="Q385" s="16">
        <v>7399</v>
      </c>
      <c r="R385" s="17">
        <v>47</v>
      </c>
      <c r="S385" s="18">
        <v>4509.6904999999997</v>
      </c>
      <c r="T385" s="19" t="s">
        <v>33</v>
      </c>
      <c r="U385" s="20" t="s">
        <v>823</v>
      </c>
      <c r="V385" s="24" t="s">
        <v>71</v>
      </c>
      <c r="W385" s="21">
        <v>2</v>
      </c>
      <c r="X385" s="22"/>
    </row>
    <row r="386" spans="1:24" s="1" customFormat="1" ht="21" customHeight="1" x14ac:dyDescent="0.3">
      <c r="A386" s="23" t="s">
        <v>352</v>
      </c>
      <c r="B386" s="23" t="s">
        <v>819</v>
      </c>
      <c r="C386" s="31" t="s">
        <v>820</v>
      </c>
      <c r="D386" s="55"/>
      <c r="E386" s="36" t="str">
        <f>HYPERLINK("https://www.google.ru/search?q=112378806&amp;newwindow=1&amp;tbm=isch","Еще фото")</f>
        <v>Еще фото</v>
      </c>
      <c r="F386" s="13"/>
      <c r="G386" s="23" t="s">
        <v>324</v>
      </c>
      <c r="H386" s="23" t="s">
        <v>27</v>
      </c>
      <c r="I386" s="23" t="s">
        <v>324</v>
      </c>
      <c r="J386" s="14" t="s">
        <v>28</v>
      </c>
      <c r="K386" s="15" t="s">
        <v>55</v>
      </c>
      <c r="L386" s="57"/>
      <c r="M386" s="14"/>
      <c r="N386" s="14" t="s">
        <v>265</v>
      </c>
      <c r="O386" s="14"/>
      <c r="P386" s="15" t="s">
        <v>822</v>
      </c>
      <c r="Q386" s="16">
        <v>7399</v>
      </c>
      <c r="R386" s="17">
        <v>47</v>
      </c>
      <c r="S386" s="18">
        <v>4509.6904999999997</v>
      </c>
      <c r="T386" s="19" t="s">
        <v>33</v>
      </c>
      <c r="U386" s="20" t="s">
        <v>824</v>
      </c>
      <c r="V386" s="21">
        <v>44</v>
      </c>
      <c r="W386" s="21">
        <v>6</v>
      </c>
      <c r="X386" s="22"/>
    </row>
    <row r="387" spans="1:24" s="1" customFormat="1" ht="21" customHeight="1" x14ac:dyDescent="0.3">
      <c r="A387" s="23" t="s">
        <v>352</v>
      </c>
      <c r="B387" s="23" t="s">
        <v>819</v>
      </c>
      <c r="C387" s="31" t="s">
        <v>820</v>
      </c>
      <c r="D387" s="55"/>
      <c r="E387" s="36" t="str">
        <f>HYPERLINK("https://www.google.ru/search?q=112378806&amp;newwindow=1&amp;tbm=isch","Еще фото")</f>
        <v>Еще фото</v>
      </c>
      <c r="F387" s="13"/>
      <c r="G387" s="23" t="s">
        <v>324</v>
      </c>
      <c r="H387" s="23" t="s">
        <v>27</v>
      </c>
      <c r="I387" s="23" t="s">
        <v>324</v>
      </c>
      <c r="J387" s="14" t="s">
        <v>28</v>
      </c>
      <c r="K387" s="15" t="s">
        <v>55</v>
      </c>
      <c r="L387" s="57"/>
      <c r="M387" s="14"/>
      <c r="N387" s="14" t="s">
        <v>265</v>
      </c>
      <c r="O387" s="14"/>
      <c r="P387" s="15" t="s">
        <v>822</v>
      </c>
      <c r="Q387" s="16">
        <v>7399</v>
      </c>
      <c r="R387" s="17">
        <v>47</v>
      </c>
      <c r="S387" s="18">
        <v>4509.6904999999997</v>
      </c>
      <c r="T387" s="19" t="s">
        <v>33</v>
      </c>
      <c r="U387" s="20" t="s">
        <v>815</v>
      </c>
      <c r="V387" s="24" t="s">
        <v>87</v>
      </c>
      <c r="W387" s="21">
        <v>6</v>
      </c>
      <c r="X387" s="22"/>
    </row>
    <row r="388" spans="1:24" s="1" customFormat="1" ht="21" customHeight="1" x14ac:dyDescent="0.3">
      <c r="A388" s="23" t="s">
        <v>352</v>
      </c>
      <c r="B388" s="23" t="s">
        <v>819</v>
      </c>
      <c r="C388" s="31" t="s">
        <v>820</v>
      </c>
      <c r="D388" s="55"/>
      <c r="E388" s="36" t="str">
        <f>HYPERLINK("https://www.google.ru/search?q=112378806&amp;newwindow=1&amp;tbm=isch","Еще фото")</f>
        <v>Еще фото</v>
      </c>
      <c r="F388" s="13"/>
      <c r="G388" s="23" t="s">
        <v>324</v>
      </c>
      <c r="H388" s="23" t="s">
        <v>27</v>
      </c>
      <c r="I388" s="23" t="s">
        <v>324</v>
      </c>
      <c r="J388" s="14" t="s">
        <v>28</v>
      </c>
      <c r="K388" s="15" t="s">
        <v>55</v>
      </c>
      <c r="L388" s="57"/>
      <c r="M388" s="14"/>
      <c r="N388" s="14" t="s">
        <v>265</v>
      </c>
      <c r="O388" s="14"/>
      <c r="P388" s="15" t="s">
        <v>822</v>
      </c>
      <c r="Q388" s="16">
        <v>7399</v>
      </c>
      <c r="R388" s="17">
        <v>47</v>
      </c>
      <c r="S388" s="18">
        <v>4509.6904999999997</v>
      </c>
      <c r="T388" s="19" t="s">
        <v>33</v>
      </c>
      <c r="U388" s="20" t="s">
        <v>331</v>
      </c>
      <c r="V388" s="21">
        <v>46</v>
      </c>
      <c r="W388" s="21">
        <v>4</v>
      </c>
      <c r="X388" s="22"/>
    </row>
    <row r="389" spans="1:24" s="1" customFormat="1" ht="32" customHeight="1" x14ac:dyDescent="0.3">
      <c r="A389" s="23" t="s">
        <v>352</v>
      </c>
      <c r="B389" s="23" t="s">
        <v>819</v>
      </c>
      <c r="C389" s="31" t="s">
        <v>820</v>
      </c>
      <c r="D389" s="56"/>
      <c r="E389" s="36" t="str">
        <f>HYPERLINK("https://www.google.ru/search?q=112378806&amp;newwindow=1&amp;tbm=isch","Еще фото")</f>
        <v>Еще фото</v>
      </c>
      <c r="F389" s="13"/>
      <c r="G389" s="23" t="s">
        <v>324</v>
      </c>
      <c r="H389" s="23" t="s">
        <v>27</v>
      </c>
      <c r="I389" s="23" t="s">
        <v>324</v>
      </c>
      <c r="J389" s="14" t="s">
        <v>28</v>
      </c>
      <c r="K389" s="15" t="s">
        <v>55</v>
      </c>
      <c r="L389" s="53"/>
      <c r="M389" s="14"/>
      <c r="N389" s="14" t="s">
        <v>265</v>
      </c>
      <c r="O389" s="14"/>
      <c r="P389" s="15" t="s">
        <v>822</v>
      </c>
      <c r="Q389" s="16">
        <v>7399</v>
      </c>
      <c r="R389" s="17">
        <v>47</v>
      </c>
      <c r="S389" s="18">
        <v>4509.6904999999997</v>
      </c>
      <c r="T389" s="19" t="s">
        <v>33</v>
      </c>
      <c r="U389" s="20" t="s">
        <v>326</v>
      </c>
      <c r="V389" s="24" t="s">
        <v>97</v>
      </c>
      <c r="W389" s="21">
        <v>2</v>
      </c>
      <c r="X389" s="22"/>
    </row>
    <row r="390" spans="1:24" s="1" customFormat="1" ht="108" customHeight="1" x14ac:dyDescent="0.3">
      <c r="A390" s="11" t="s">
        <v>352</v>
      </c>
      <c r="B390" s="11" t="s">
        <v>825</v>
      </c>
      <c r="C390" s="12" t="s">
        <v>826</v>
      </c>
      <c r="D390" s="29"/>
      <c r="E390" s="36" t="str">
        <f>HYPERLINK("https://www.google.ru/search?q=112378515&amp;newwindow=1&amp;tbm=isch","Еще фото")</f>
        <v>Еще фото</v>
      </c>
      <c r="F390" s="13"/>
      <c r="G390" s="11" t="s">
        <v>345</v>
      </c>
      <c r="H390" s="11" t="s">
        <v>27</v>
      </c>
      <c r="I390" s="14" t="s">
        <v>346</v>
      </c>
      <c r="J390" s="14" t="s">
        <v>28</v>
      </c>
      <c r="K390" s="15" t="s">
        <v>55</v>
      </c>
      <c r="L390" s="14" t="s">
        <v>827</v>
      </c>
      <c r="M390" s="14"/>
      <c r="N390" s="14" t="s">
        <v>31</v>
      </c>
      <c r="O390" s="14"/>
      <c r="P390" s="15" t="s">
        <v>828</v>
      </c>
      <c r="Q390" s="16">
        <v>12399</v>
      </c>
      <c r="R390" s="17">
        <v>47.58</v>
      </c>
      <c r="S390" s="18">
        <v>7474.9884999999995</v>
      </c>
      <c r="T390" s="19" t="s">
        <v>195</v>
      </c>
      <c r="U390" s="20" t="s">
        <v>199</v>
      </c>
      <c r="V390" s="21">
        <v>46</v>
      </c>
      <c r="W390" s="21">
        <v>2</v>
      </c>
      <c r="X390" s="22"/>
    </row>
  </sheetData>
  <autoFilter ref="A3:X390" xr:uid="{00000000-0009-0000-0000-000000000000}"/>
  <mergeCells count="168">
    <mergeCell ref="D4:D13"/>
    <mergeCell ref="L4:L13"/>
    <mergeCell ref="D16:D19"/>
    <mergeCell ref="L16:L19"/>
    <mergeCell ref="D20:D23"/>
    <mergeCell ref="L20:L23"/>
    <mergeCell ref="D25:D26"/>
    <mergeCell ref="L25:L26"/>
    <mergeCell ref="D31:D32"/>
    <mergeCell ref="L31:L32"/>
    <mergeCell ref="D33:D36"/>
    <mergeCell ref="L33:L36"/>
    <mergeCell ref="D37:D38"/>
    <mergeCell ref="L37:L38"/>
    <mergeCell ref="D40:D41"/>
    <mergeCell ref="L40:L41"/>
    <mergeCell ref="D42:D43"/>
    <mergeCell ref="L42:L43"/>
    <mergeCell ref="D44:D46"/>
    <mergeCell ref="L44:L46"/>
    <mergeCell ref="D47:D48"/>
    <mergeCell ref="L47:L48"/>
    <mergeCell ref="D50:D51"/>
    <mergeCell ref="L50:L51"/>
    <mergeCell ref="D55:D58"/>
    <mergeCell ref="L55:L58"/>
    <mergeCell ref="D64:D65"/>
    <mergeCell ref="L64:L65"/>
    <mergeCell ref="D66:D67"/>
    <mergeCell ref="L66:L67"/>
    <mergeCell ref="D69:D73"/>
    <mergeCell ref="L69:L73"/>
    <mergeCell ref="D77:D78"/>
    <mergeCell ref="L77:L78"/>
    <mergeCell ref="D79:D84"/>
    <mergeCell ref="L79:L84"/>
    <mergeCell ref="D87:D88"/>
    <mergeCell ref="L87:L88"/>
    <mergeCell ref="D92:D93"/>
    <mergeCell ref="L92:L93"/>
    <mergeCell ref="D94:D95"/>
    <mergeCell ref="L94:L95"/>
    <mergeCell ref="D96:D97"/>
    <mergeCell ref="L96:L97"/>
    <mergeCell ref="D98:D99"/>
    <mergeCell ref="L98:L99"/>
    <mergeCell ref="D108:D110"/>
    <mergeCell ref="L108:L110"/>
    <mergeCell ref="D111:D112"/>
    <mergeCell ref="L111:L112"/>
    <mergeCell ref="D113:D114"/>
    <mergeCell ref="L113:L114"/>
    <mergeCell ref="D115:D116"/>
    <mergeCell ref="L115:L116"/>
    <mergeCell ref="D117:D118"/>
    <mergeCell ref="L117:L118"/>
    <mergeCell ref="D126:D127"/>
    <mergeCell ref="L126:L127"/>
    <mergeCell ref="D130:D132"/>
    <mergeCell ref="L130:L132"/>
    <mergeCell ref="D134:D142"/>
    <mergeCell ref="L134:L142"/>
    <mergeCell ref="D143:D146"/>
    <mergeCell ref="L143:L146"/>
    <mergeCell ref="D147:D149"/>
    <mergeCell ref="L147:L149"/>
    <mergeCell ref="D160:D161"/>
    <mergeCell ref="L160:L161"/>
    <mergeCell ref="D162:D163"/>
    <mergeCell ref="L162:L163"/>
    <mergeCell ref="D175:D177"/>
    <mergeCell ref="L175:L177"/>
    <mergeCell ref="D180:D182"/>
    <mergeCell ref="L180:L182"/>
    <mergeCell ref="D185:D187"/>
    <mergeCell ref="L185:L187"/>
    <mergeCell ref="D193:D195"/>
    <mergeCell ref="L193:L195"/>
    <mergeCell ref="D199:D201"/>
    <mergeCell ref="L199:L201"/>
    <mergeCell ref="D202:D204"/>
    <mergeCell ref="L202:L204"/>
    <mergeCell ref="D205:D207"/>
    <mergeCell ref="L205:L207"/>
    <mergeCell ref="D211:D213"/>
    <mergeCell ref="L211:L213"/>
    <mergeCell ref="D214:D215"/>
    <mergeCell ref="L214:L215"/>
    <mergeCell ref="D218:D219"/>
    <mergeCell ref="L218:L219"/>
    <mergeCell ref="D221:D222"/>
    <mergeCell ref="L221:L222"/>
    <mergeCell ref="D226:D227"/>
    <mergeCell ref="L226:L227"/>
    <mergeCell ref="D228:D230"/>
    <mergeCell ref="L228:L230"/>
    <mergeCell ref="D231:D232"/>
    <mergeCell ref="L231:L232"/>
    <mergeCell ref="D234:D235"/>
    <mergeCell ref="L234:L235"/>
    <mergeCell ref="D238:D241"/>
    <mergeCell ref="L238:L241"/>
    <mergeCell ref="D242:D244"/>
    <mergeCell ref="L242:L244"/>
    <mergeCell ref="D245:D247"/>
    <mergeCell ref="L245:L247"/>
    <mergeCell ref="D251:D261"/>
    <mergeCell ref="L251:L261"/>
    <mergeCell ref="D262:D267"/>
    <mergeCell ref="L262:L267"/>
    <mergeCell ref="D268:D271"/>
    <mergeCell ref="L268:L271"/>
    <mergeCell ref="D272:D275"/>
    <mergeCell ref="L272:L275"/>
    <mergeCell ref="D276:D281"/>
    <mergeCell ref="L276:L281"/>
    <mergeCell ref="D284:D287"/>
    <mergeCell ref="L284:L287"/>
    <mergeCell ref="D289:D292"/>
    <mergeCell ref="L289:L292"/>
    <mergeCell ref="D296:D299"/>
    <mergeCell ref="L296:L299"/>
    <mergeCell ref="D301:D302"/>
    <mergeCell ref="L301:L302"/>
    <mergeCell ref="D306:D307"/>
    <mergeCell ref="L306:L307"/>
    <mergeCell ref="D308:D310"/>
    <mergeCell ref="L308:L310"/>
    <mergeCell ref="D311:D312"/>
    <mergeCell ref="L311:L312"/>
    <mergeCell ref="D314:D316"/>
    <mergeCell ref="L314:L316"/>
    <mergeCell ref="D318:D319"/>
    <mergeCell ref="L318:L319"/>
    <mergeCell ref="D320:D322"/>
    <mergeCell ref="L320:L322"/>
    <mergeCell ref="D323:D324"/>
    <mergeCell ref="L323:L324"/>
    <mergeCell ref="D325:D328"/>
    <mergeCell ref="L325:L328"/>
    <mergeCell ref="D329:D331"/>
    <mergeCell ref="L329:L331"/>
    <mergeCell ref="D334:D335"/>
    <mergeCell ref="L334:L335"/>
    <mergeCell ref="D346:D348"/>
    <mergeCell ref="L346:L348"/>
    <mergeCell ref="D349:D351"/>
    <mergeCell ref="L349:L351"/>
    <mergeCell ref="D352:D353"/>
    <mergeCell ref="L352:L353"/>
    <mergeCell ref="D373:D374"/>
    <mergeCell ref="L373:L374"/>
    <mergeCell ref="D381:D382"/>
    <mergeCell ref="L381:L382"/>
    <mergeCell ref="D383:D384"/>
    <mergeCell ref="L383:L384"/>
    <mergeCell ref="D385:D389"/>
    <mergeCell ref="L385:L389"/>
    <mergeCell ref="D354:D358"/>
    <mergeCell ref="L354:L358"/>
    <mergeCell ref="D361:D362"/>
    <mergeCell ref="L361:L362"/>
    <mergeCell ref="D363:D364"/>
    <mergeCell ref="L363:L364"/>
    <mergeCell ref="D366:D370"/>
    <mergeCell ref="L366:L370"/>
    <mergeCell ref="D371:D372"/>
    <mergeCell ref="L371:L372"/>
  </mergeCells>
  <dataValidations count="16">
    <dataValidation type="whole" operator="lessThanOrEqual" allowBlank="1" showErrorMessage="1" errorTitle="Неверно" error="Заказ не может быть больше Наличия" sqref="X4 X384 X377:X381 X370 X363:X366 X361 X350 X344:X345 X342 X340 X338 X336 X333 X329 X318:X324 X309:X310 X300:X304 X291:X295 X281:X284 X267:X277 X264:X265 X260:X261 X256:X258 X248:X253 X244:X246 X234:X237 X230:X232 X228 X223:X226 X219:X220 X211:X217 X206:X209 X204 X195:X202 X176:X193 X171:X173 X143:X169 X138 X136 X134 X126:X128 X122:X123 X105:X106 X99 X97 X90 X88 X85:X86 X74:X76 X72 X49:X65 X44:X45 X36:X41 X27:X34 X23:X24 X17 X10:X13 X6:X7" xr:uid="{00000000-0002-0000-0000-000000000000}">
      <formula1>1</formula1>
    </dataValidation>
    <dataValidation type="whole" operator="lessThanOrEqual" allowBlank="1" showErrorMessage="1" errorTitle="Неверно" error="Заказ не может быть больше Наличия" sqref="X5 X388 X358:X359 X353 X341 X332 X325:X326 X299 X296 X239 X142 X130 X125 X114 X103 X94 X84 X35 X8" xr:uid="{00000000-0002-0000-0000-000001000000}">
      <formula1>4</formula1>
    </dataValidation>
    <dataValidation type="whole" operator="lessThanOrEqual" allowBlank="1" showErrorMessage="1" errorTitle="Неверно" error="Заказ не может быть больше Наличия" sqref="X9 X389:X390 X385 X382 X374 X371:X372 X369 X367 X362 X351 X343 X339 X330 X313 X311 X306 X289 X286:X287 X278:X280 X266 X262 X259 X242:X243 X238 X233 X229 X227 X218 X205 X203 X174:X175 X170 X139:X140 X135 X133 X129 X115:X117 X107:X108 X104 X100:X102 X91:X93 X87 X77 X73 X68 X48 X42 X20" xr:uid="{00000000-0002-0000-0000-000005000000}">
      <formula1>2</formula1>
    </dataValidation>
    <dataValidation type="whole" operator="lessThanOrEqual" allowBlank="1" showErrorMessage="1" errorTitle="Неверно" error="Заказ не может быть больше Наличия" sqref="X14 X383 X373 X360 X346 X327:X328 X312 X308 X285 X263 X254:X255 X247 X194 X141 X137 X124 X113 X110 X95 X18:X19 X16" xr:uid="{00000000-0002-0000-0000-00000A000000}">
      <formula1>3</formula1>
    </dataValidation>
    <dataValidation type="whole" operator="lessThanOrEqual" allowBlank="1" showErrorMessage="1" errorTitle="Неверно" error="Заказ не может быть больше Наличия" sqref="X15" xr:uid="{00000000-0002-0000-0000-00000B000000}">
      <formula1>15</formula1>
    </dataValidation>
    <dataValidation type="whole" operator="lessThanOrEqual" allowBlank="1" showErrorMessage="1" errorTitle="Неверно" error="Заказ не может быть больше Наличия" sqref="X21 X297 X131 X80" xr:uid="{00000000-0002-0000-0000-000011000000}">
      <formula1>10</formula1>
    </dataValidation>
    <dataValidation type="whole" operator="lessThanOrEqual" allowBlank="1" showErrorMessage="1" errorTitle="Неверно" error="Заказ не может быть больше Наличия" sqref="X22 X368 X354 X348 X315 X305 X290 X288 X210 X118 X96 X79 X69 X66 X46 X43" xr:uid="{00000000-0002-0000-0000-000012000000}">
      <formula1>5</formula1>
    </dataValidation>
    <dataValidation type="whole" operator="lessThanOrEqual" allowBlank="1" showErrorMessage="1" errorTitle="Неверно" error="Заказ не может быть больше Наличия" sqref="X25 X356:X357 X337 X334 X47" xr:uid="{00000000-0002-0000-0000-000015000000}">
      <formula1>8</formula1>
    </dataValidation>
    <dataValidation type="whole" operator="lessThanOrEqual" allowBlank="1" showErrorMessage="1" errorTitle="Неверно" error="Заказ не может быть больше Наличия" sqref="X26 X347 X331 X316 X314 X298 X240 X121 X109 X89 X83 X67" xr:uid="{00000000-0002-0000-0000-000016000000}">
      <formula1>7</formula1>
    </dataValidation>
    <dataValidation type="whole" operator="lessThanOrEqual" allowBlank="1" showErrorMessage="1" errorTitle="Неверно" error="Заказ не может быть больше Наличия" sqref="X386:X387 X335 X317 X307 X241 X221 X111:X112 X98 X78 X70:X71" xr:uid="{00000000-0002-0000-0000-000042000000}">
      <formula1>6</formula1>
    </dataValidation>
    <dataValidation type="whole" operator="lessThanOrEqual" allowBlank="1" showErrorMessage="1" errorTitle="Неверно" error="Заказ не может быть больше Наличия" sqref="X120 X81:X82" xr:uid="{00000000-0002-0000-0000-00004D000000}">
      <formula1>11</formula1>
    </dataValidation>
    <dataValidation type="whole" operator="lessThanOrEqual" allowBlank="1" showErrorMessage="1" errorTitle="Неверно" error="Заказ не может быть больше Наличия" sqref="X119" xr:uid="{00000000-0002-0000-0000-000073000000}">
      <formula1>25</formula1>
    </dataValidation>
    <dataValidation type="whole" operator="lessThanOrEqual" allowBlank="1" showErrorMessage="1" errorTitle="Неверно" error="Заказ не может быть больше Наличия" sqref="X132 X355 X349 X222" xr:uid="{00000000-0002-0000-0000-000080000000}">
      <formula1>9</formula1>
    </dataValidation>
    <dataValidation type="whole" operator="lessThanOrEqual" allowBlank="1" showErrorMessage="1" errorTitle="Неверно" error="Заказ не может быть больше Наличия" sqref="X352" xr:uid="{00000000-0002-0000-0000-00005C010000}">
      <formula1>12</formula1>
    </dataValidation>
    <dataValidation type="whole" operator="lessThanOrEqual" allowBlank="1" showErrorMessage="1" errorTitle="Неверно" error="Заказ не может быть больше Наличия" sqref="X375" xr:uid="{00000000-0002-0000-0000-000073010000}">
      <formula1>28</formula1>
    </dataValidation>
    <dataValidation type="whole" operator="lessThanOrEqual" allowBlank="1" showErrorMessage="1" errorTitle="Неверно" error="Заказ не может быть больше Наличия" sqref="X376" xr:uid="{00000000-0002-0000-0000-000074010000}">
      <formula1>27</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37" customWidth="1"/>
    <col min="2" max="3" width="31.75" style="37" customWidth="1"/>
    <col min="4" max="4" width="2.75" style="37" customWidth="1"/>
    <col min="5" max="5" width="35.75" style="38" customWidth="1"/>
    <col min="6" max="7" width="22.75" style="40" customWidth="1"/>
    <col min="8" max="8" width="2.75" style="38" customWidth="1"/>
    <col min="9" max="9" width="38.75" style="38" customWidth="1"/>
    <col min="10" max="11" width="16.75" style="40" customWidth="1"/>
    <col min="12" max="16384" width="9.1640625" style="37"/>
  </cols>
  <sheetData>
    <row r="1" spans="2:11" x14ac:dyDescent="0.45">
      <c r="E1" s="43" t="s">
        <v>830</v>
      </c>
      <c r="F1" s="39"/>
      <c r="G1" s="44"/>
    </row>
    <row r="2" spans="2:11" x14ac:dyDescent="0.45">
      <c r="E2" s="41" t="s">
        <v>831</v>
      </c>
      <c r="F2" s="45">
        <f>SUMPRODUCT(TDSheet!$Q$4:$Q$1048572,TDSheet!$X$4:$X$1048572)</f>
        <v>0</v>
      </c>
      <c r="G2" s="45"/>
      <c r="H2" s="46"/>
      <c r="I2" s="46"/>
      <c r="J2" s="47"/>
      <c r="K2" s="47"/>
    </row>
    <row r="3" spans="2:11" x14ac:dyDescent="0.45">
      <c r="B3" s="60"/>
      <c r="C3" s="60"/>
      <c r="E3" s="41" t="s">
        <v>832</v>
      </c>
      <c r="F3" s="45" t="e">
        <f>SUMPRODUCT(TDSheet!#REF!,TDSheet!$X$4:$X$1048571)</f>
        <v>#REF!</v>
      </c>
      <c r="G3" s="45"/>
      <c r="H3" s="46"/>
      <c r="I3" s="46"/>
      <c r="J3" s="47"/>
      <c r="K3" s="47"/>
    </row>
    <row r="4" spans="2:11" x14ac:dyDescent="0.45">
      <c r="B4" s="58" t="s">
        <v>829</v>
      </c>
      <c r="C4" s="59"/>
      <c r="E4" s="42" t="s">
        <v>833</v>
      </c>
      <c r="F4" s="48" t="s">
        <v>838</v>
      </c>
      <c r="G4" s="48" t="s">
        <v>839</v>
      </c>
      <c r="H4" s="46"/>
      <c r="I4" s="48" t="s">
        <v>840</v>
      </c>
      <c r="J4" s="48" t="s">
        <v>842</v>
      </c>
      <c r="K4" s="48" t="s">
        <v>839</v>
      </c>
    </row>
    <row r="5" spans="2:11" x14ac:dyDescent="0.45">
      <c r="B5" s="59"/>
      <c r="C5" s="59"/>
      <c r="E5" s="41" t="s">
        <v>834</v>
      </c>
      <c r="F5" s="45" t="e">
        <f>SUMPRODUCT(- -(TDSheet!$H$4:$H$1048569="Обувь"),TDSheet!#REF!,TDSheet!$X$4:$X$1048569)</f>
        <v>#REF!</v>
      </c>
      <c r="G5" s="45">
        <f>SUMIF(TDSheet!$H$4:$H$1048569,"Обувь",TDSheet!$X$4:$X$1048569)</f>
        <v>0</v>
      </c>
      <c r="H5" s="46"/>
      <c r="I5" s="49" t="s">
        <v>29</v>
      </c>
      <c r="J5" s="45" t="e">
        <f>SUMPRODUCT(- -(TDSheet!$K$4:$K$1048569="Мужчины"),TDSheet!#REF!,TDSheet!$X$4:$X$1048569)</f>
        <v>#REF!</v>
      </c>
      <c r="K5" s="45">
        <f>SUMIF(TDSheet!$K$4:$K$1048569,"Мужчины",TDSheet!$X$4:$X$1048569)</f>
        <v>0</v>
      </c>
    </row>
    <row r="6" spans="2:11" x14ac:dyDescent="0.45">
      <c r="B6" s="59"/>
      <c r="C6" s="59"/>
      <c r="E6" s="41" t="s">
        <v>27</v>
      </c>
      <c r="F6" s="45" t="e">
        <f>SUMPRODUCT(- -(TDSheet!$H$4:$H$1048569="Одежда"),TDSheet!#REF!,TDSheet!$X$4:$X$1048569)</f>
        <v>#REF!</v>
      </c>
      <c r="G6" s="45">
        <f>SUMIF(TDSheet!$H$4:$H$1048569,"Одежда",TDSheet!$X$4:$X$1048569)</f>
        <v>0</v>
      </c>
      <c r="H6" s="46"/>
      <c r="I6" s="49" t="s">
        <v>55</v>
      </c>
      <c r="J6" s="45" t="e">
        <f>SUMPRODUCT(- -(TDSheet!$K$4:$K$1048569="Женщины"),TDSheet!#REF!,TDSheet!$X$4:$X$1048569)</f>
        <v>#REF!</v>
      </c>
      <c r="K6" s="45">
        <f>SUMIF(TDSheet!$K$4:$K$1048569,"Женщины",TDSheet!$X$4:$X$1048569)</f>
        <v>0</v>
      </c>
    </row>
    <row r="7" spans="2:11" x14ac:dyDescent="0.45">
      <c r="B7" s="59"/>
      <c r="C7" s="59"/>
      <c r="E7" s="41" t="s">
        <v>180</v>
      </c>
      <c r="F7" s="45" t="e">
        <f>SUMPRODUCT(- -(TDSheet!$H$4:$H$1048569="Аксессуары"),TDSheet!#REF!,TDSheet!$X$4:$X$1048569)</f>
        <v>#REF!</v>
      </c>
      <c r="G7" s="45">
        <f>SUMIF(TDSheet!$H$4:$H$1048569,"Аксессуары",TDSheet!$X$4:$X$1048569)</f>
        <v>0</v>
      </c>
      <c r="H7" s="46"/>
      <c r="I7" s="49" t="s">
        <v>841</v>
      </c>
      <c r="J7" s="45" t="e">
        <f>SUMPRODUCT(- -(TDSheet!$K$4:$K$1048569="Дети"),TDSheet!#REF!,TDSheet!$X$4:$X$1048569)</f>
        <v>#REF!</v>
      </c>
      <c r="K7" s="45">
        <f>SUMIF(TDSheet!$K$4:$K$1048569,"Дети",TDSheet!$X$4:$X$1048569)</f>
        <v>0</v>
      </c>
    </row>
    <row r="8" spans="2:11" x14ac:dyDescent="0.45">
      <c r="B8" s="59"/>
      <c r="C8" s="59"/>
      <c r="E8" s="41" t="s">
        <v>835</v>
      </c>
      <c r="F8" s="45" t="e">
        <f>SUMPRODUCT(- -(TDSheet!$H$4:$H$1048569="Спорт. Инвентарь"),TDSheet!#REF!,TDSheet!$X$4:$X$1048569)</f>
        <v>#REF!</v>
      </c>
      <c r="G8" s="45">
        <f>SUMIF(TDSheet!$H$4:$H$1048569,"Спорт. Инвентарь",TDSheet!$X$4:$X$1048569)</f>
        <v>0</v>
      </c>
      <c r="H8" s="46"/>
      <c r="I8" s="49" t="s">
        <v>182</v>
      </c>
      <c r="J8" s="45" t="e">
        <f>SUMPRODUCT(- -(TDSheet!$K$4:$K$1048569="Унисекс"),TDSheet!#REF!,TDSheet!$X$4:$X$1048569)</f>
        <v>#REF!</v>
      </c>
      <c r="K8" s="45">
        <f>SUMIF(TDSheet!$K$4:$K$1048569,"Унисекс",TDSheet!$X$4:$X$1048569)</f>
        <v>0</v>
      </c>
    </row>
    <row r="9" spans="2:11" x14ac:dyDescent="0.45">
      <c r="B9" s="59"/>
      <c r="C9" s="59"/>
      <c r="E9" s="41" t="s">
        <v>836</v>
      </c>
      <c r="F9" s="45" t="e">
        <f>SUMPRODUCT(- -(TDSheet!$H$4:$H$1048569="Сумки и рюкзаки"),TDSheet!#REF!,TDSheet!$X$4:$X$1048569)</f>
        <v>#REF!</v>
      </c>
      <c r="G9" s="45">
        <f>SUMIF(TDSheet!$H$4:$H$1048569,"Сумки и рюкзаки",TDSheet!$X$4:$X$1048569)</f>
        <v>0</v>
      </c>
      <c r="H9" s="46"/>
      <c r="I9" s="46"/>
      <c r="J9" s="47"/>
      <c r="K9" s="47"/>
    </row>
    <row r="10" spans="2:11" x14ac:dyDescent="0.45">
      <c r="B10" s="59"/>
      <c r="C10" s="59"/>
      <c r="E10" s="41" t="s">
        <v>837</v>
      </c>
      <c r="F10" s="45" t="e">
        <f>SUM(F5:F9)</f>
        <v>#REF!</v>
      </c>
      <c r="G10" s="45">
        <f>SUM(G5:G9)</f>
        <v>0</v>
      </c>
      <c r="H10" s="46"/>
      <c r="I10" s="46"/>
      <c r="J10" s="47"/>
      <c r="K10" s="47"/>
    </row>
    <row r="11" spans="2:11" x14ac:dyDescent="0.45">
      <c r="B11" s="59"/>
      <c r="C11" s="59"/>
    </row>
    <row r="12" spans="2:11" x14ac:dyDescent="0.45">
      <c r="B12" s="59"/>
      <c r="C12" s="59"/>
    </row>
    <row r="13" spans="2:11" x14ac:dyDescent="0.45">
      <c r="B13" s="59"/>
      <c r="C13" s="59"/>
    </row>
    <row r="14" spans="2:11" x14ac:dyDescent="0.45">
      <c r="B14" s="59"/>
      <c r="C14" s="59"/>
    </row>
    <row r="15" spans="2:11" x14ac:dyDescent="0.45">
      <c r="B15" s="59"/>
      <c r="C15" s="59"/>
    </row>
    <row r="16" spans="2:11" x14ac:dyDescent="0.45">
      <c r="B16" s="60"/>
      <c r="C16" s="60"/>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2026-06-19T07:43:39Z</dcterms:created>
  <dcterms:modified xsi:type="dcterms:W3CDTF">2026-06-20T06:23:37Z</dcterms:modified>
</cp:coreProperties>
</file>