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E6180AD6-C3BC-4BE8-9545-37CF0B1486D6}"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<sst xmlns="http://schemas.openxmlformats.org/spreadsheetml/2006/main" count="7416" uniqueCount="730">
  <si>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</si>
  <si>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</si>
  <si>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</si>
  <si>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</si>
  <si>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</si>
  <si>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</si>
  <si>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</si>
  <si>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</si>
  <si>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</si>
  <si>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</si>
  <si>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</si>
  <si>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</si>
  <si>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</si>
  <si>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</si>
  <si>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</si>
  <si>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</si>
  <si>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</si>
  <si>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</si>
  <si>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</si>
  <si>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</si>
  <si>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</si>
  <si>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</si>
  <si>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</si>
  <si>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Asics</t>
  </si>
  <si>
    <t>MELANGE 3/4 TIGHT</t>
  </si>
  <si>
    <t>153410-0716</t>
  </si>
  <si>
    <t>Капри</t>
  </si>
  <si>
    <t>Одежда</t>
  </si>
  <si>
    <t>Брюки</t>
  </si>
  <si>
    <t>Бег и Фитнес</t>
  </si>
  <si>
    <t>Женщины</t>
  </si>
  <si>
    <t>Тренировочные тайтсы — отличный выбор для бега.</t>
  </si>
  <si>
    <t>белый</t>
  </si>
  <si>
    <t>79% полиэстер; 21% эластан</t>
  </si>
  <si>
    <t>INT</t>
  </si>
  <si>
    <t>XL</t>
  </si>
  <si>
    <t>48-50</t>
  </si>
  <si>
    <t>KATAKANA CROP TIGHT</t>
  </si>
  <si>
    <t>2012A946-002</t>
  </si>
  <si>
    <t>Тайтсы с завышенной талией из коллекции Katakana, декорированной японскими иероглифами.
Плоские швы не натирают кожу. Пояс с внутренним шнуром для регулировки посадки. Сзади в поясе располагается карман для хранения мелочей. Легкая компрессия для дополнительной поддержки основных групп мышц. Светоотражающие элементы для повышения уровня безопасности передвижения в темное время суток.</t>
  </si>
  <si>
    <t>N/A.</t>
  </si>
  <si>
    <t>черный</t>
  </si>
  <si>
    <t>Круглогодично</t>
  </si>
  <si>
    <t>92% полиэстер 8% спандекс</t>
  </si>
  <si>
    <t>WRESTLING SINGLET</t>
  </si>
  <si>
    <t>2084A001-0043</t>
  </si>
  <si>
    <t>Трико</t>
  </si>
  <si>
    <t>Комбинезоны</t>
  </si>
  <si>
    <t>Единоборства</t>
  </si>
  <si>
    <t>Мужчины</t>
  </si>
  <si>
    <t>Трико обладает запахопоглощающими свойствами.
Мягкие плоские швы.
Антискользящая полоска на внутренней нижней части штанины обеспечивает надежную фиксацию, не стесняя движений.
Технология Atomic Wash гарантирует высокую степень доллговечности и износостойкости.</t>
  </si>
  <si>
    <t>Asics Atomic Wash. Износостойкий материал.</t>
  </si>
  <si>
    <t>синий</t>
  </si>
  <si>
    <t>86% полиэстер, 14% спандекс</t>
  </si>
  <si>
    <t>L</t>
  </si>
  <si>
    <t>50-52</t>
  </si>
  <si>
    <t>52-54</t>
  </si>
  <si>
    <t>2084A001-0023</t>
  </si>
  <si>
    <t>красный</t>
  </si>
  <si>
    <t>DOWN JACKET W</t>
  </si>
  <si>
    <t>2032C153-001</t>
  </si>
  <si>
    <t>Пуховик</t>
  </si>
  <si>
    <t>Куртки и пуховики</t>
  </si>
  <si>
    <t>Спортивный стиль</t>
  </si>
  <si>
    <t>Женский пуховик Asics DOWN JACKET W согреет вас даже зимой! Женская куртка DOWN JACKET W изготовлена ​​из материалов, устойчивых к ветру, воде и холоду. Специально разработанная ткань водоотталкивающая и предотвращает намокание, отводя попадающую на неё воду. Пуховый наполнитель согревает в любых условиях, а внутренний наполнитель и внешний материал эффективно защищают от ветра.
Спереди расположены два боковых кармана на кнопках. Благодаря этим карманам женская куртка DOWN JACKET W обеспечивает достаточно места для ваших вещей. Женская куртка DOWN JACKET W также защищает голову от холода и дождя благодаря капюшону. Регулируемый шнурок позволяет полностью закрыть голову. Женская куртка DOWN JACKET W имеет спортивный и стильный дизайн, а длина выше бедер обеспечивает практичную посадку.
Водостойкий материал защитит вас от сырой погоды. 
Застежка-молния по всей длине позволяет легко надевать и снимать изделие. 
Утеплитель: 100% натуральный пух.
Ветрозащитный материал.
Фиксированный капюшон с кулиской.
Накладные боковые карманы.
Эластичные манжеты.</t>
  </si>
  <si>
    <t>100% Полиэстер</t>
  </si>
  <si>
    <t>XS</t>
  </si>
  <si>
    <t>40-42</t>
  </si>
  <si>
    <t>S</t>
  </si>
  <si>
    <t>42-44</t>
  </si>
  <si>
    <t>M</t>
  </si>
  <si>
    <t>44-46</t>
  </si>
  <si>
    <t>PADDED JACKET W</t>
  </si>
  <si>
    <t>2032C155-001</t>
  </si>
  <si>
    <t>Куртка</t>
  </si>
  <si>
    <t>При разработке этой водонепроницаемой куртки первостепенное значение имеет прогресс в работе человека. Вот почему мы сделали их из легкого материала, который помогает противостоять стихиям. Подвижные швы на плечах обеспечивают еще большую свободу движений, а покрой капюшона защищает голову от дождя.</t>
  </si>
  <si>
    <t>Waterproof. Водооталкивающий материал.</t>
  </si>
  <si>
    <t>Демисезон</t>
  </si>
  <si>
    <t>100% полиэстер</t>
  </si>
  <si>
    <t>46-48</t>
  </si>
  <si>
    <t>PERFORMANCE RUN COMPRESSION SOCK</t>
  </si>
  <si>
    <t>3013A990-001</t>
  </si>
  <si>
    <t>Носки</t>
  </si>
  <si>
    <t>Аксессуары</t>
  </si>
  <si>
    <t>Носки и гетры</t>
  </si>
  <si>
    <t>Унисекс</t>
  </si>
  <si>
    <t>Эти компрессионные носки, специально разработанные для бега, имеют более глубокую амортизацию в области пятки и пальцев для повышенного комфорта.
Для обеспечения идеальной посадки правая и левая ноги разработаны по-разному. Структурированная компрессионная ткань Terry помогает облегчить мышечные боли.
Имеет градуированную компрессию 25 мм рт. ст.
Технология Nanoglide для улучшенного комфорта.
Мягкая подошва.
Поддержка свода стопы.
Структурированная махровая ткань.
Правосторонняя и левосторонняя анатомическая конструкция.</t>
  </si>
  <si>
    <t>91% полиамид, 7% спандекс, 2% полиэстер</t>
  </si>
  <si>
    <t>39-42</t>
  </si>
  <si>
    <t>GEL-NIMBUS 27</t>
  </si>
  <si>
    <t>1011B958-002</t>
  </si>
  <si>
    <t>Кроссовки</t>
  </si>
  <si>
    <t>Обувь</t>
  </si>
  <si>
    <t>Обувь для спорта</t>
  </si>
  <si>
    <t>Мягкие амортизирующие свойства мужских беговых кроссовок ASICS GEL-NIMBUS 27 GEL-NIMBUS 27 позволяют вам почувствовать, будто вы приземляетесь на облака. Их конструкция была обновлена, чтобы помочь создать более мягкий и плавный бег.
Мягкий верх из жаккардовой сетки удобно обхватывает стопу, обеспечивая улучшенную вентиляцию. Кроме того, трикотажный язычок обеспечивает мягкость и поддержку.
Благодаря амортизации FF BLAST PLUS ECO эти кроссовки обеспечивают более легкую и мягкую амортизацию.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
Верх из сетчатого материала.
Не менее 75% основного материала верха обуви изготовлено из переработанных материалов для сокращения отходов и выбросов углерода.
Технология PureGEL Обеспечивает легкую амортизацию и более мягкое приземление
Амортизация FF BLAST PLUS ECO, изготовленная примерно на 24% из биоматериалов с использованием возобновляемых источников, обеспечивает более мягкое приземление и более отзывчивый отрыв носка.
Стелька OrthoLite X-55 Улучшает комфорт при посадке.
Светоотражающие детали для улучшения видимости в условиях низкой освещенности.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t>
  </si>
  <si>
    <t>Asics AHARPLUS. Повышает долговечность.; Asics FF Blast™ Plus. Амортизация.; Asics PureGEL. Обеспечивает легкую амортизацию и более мягкое приземление.</t>
  </si>
  <si>
    <t>верх: текстиль; подкладка: текстиль; подошва: резина</t>
  </si>
  <si>
    <t>US</t>
  </si>
  <si>
    <t>7H</t>
  </si>
  <si>
    <t>9</t>
  </si>
  <si>
    <t>9H</t>
  </si>
  <si>
    <t>10</t>
  </si>
  <si>
    <t>10H</t>
  </si>
  <si>
    <t>HyperGEL-KAN</t>
  </si>
  <si>
    <t>1022A032-100</t>
  </si>
  <si>
    <t>Какими бы ни были ваши тренировки, женские кроссовки ASICS HyperGEL-Kan отвечают всем требованиям, когда речь идет об универсальном комфорте. Технология HyperGEL в межподошве выводит вас на новый уровень амортизации, как и стельки SPeVA 45. Верх без шнурков и эластичная стелька плотно облегают и держат стопу. Ваши ноги также получают максимальную поддержку благодаря экзоскелетному заднику HyperGEL-Kan. Эта спортивная обувь украшена культовым логотипом ASICS.</t>
  </si>
  <si>
    <t>Asics GEL. Дополнительная амортизация.</t>
  </si>
  <si>
    <t>Верх - текстиль, подкладка - текстиль, подошва - резина</t>
  </si>
  <si>
    <t>6</t>
  </si>
  <si>
    <t>6H</t>
  </si>
  <si>
    <t>GEL-KAYANO TRAINER KNIT</t>
  </si>
  <si>
    <t>H7N6N-8787</t>
  </si>
  <si>
    <t>GEL-Kayano — модель кроссовок японского бренда ASICS Tiger, созданная дизайнером Тошикадзу Каяно. Модель, впервые выпущенная в 1999 году, сохранила силуэт того времени: массивную подошву и верх из кожи и текстиля. Множество простроченных деталей и многослойность — отличительные признаки беговых моделей кроссовок 90-х годов.</t>
  </si>
  <si>
    <t>Верх - текстиль, Подкладка - текстиль, Подошва - резина</t>
  </si>
  <si>
    <t>5H</t>
  </si>
  <si>
    <t>7</t>
  </si>
  <si>
    <t>GT-1000 14</t>
  </si>
  <si>
    <t>1011C077-600</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</si>
  <si>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стремящихся к мягкой, но стабильной езде.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 слабой до умеренной пронацией,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</si>
  <si>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FF Blast™. Амортизация обеспечивает легкое поглощение ударов и быструю отдачу энергии.; Asics PureGEL. Обеспечивает легкую амортизацию и более мягкое приземление.; Asics AHAR LO. Резина меньшей плотности, размещенная в ключевых зонах подошвы, обеспечивает надежное сцепление и тягу без ущерба для износостойкости.</t>
  </si>
  <si>
    <t>GEL-NIMBUS 26</t>
  </si>
  <si>
    <t>1011B794-302</t>
  </si>
  <si>
    <t>Удобные кроссовки с максимальной амортизацией, обеспечивающие премиальный комфорт. Модель подходит для ежедневных и длительных пробежек бегунам с нейтральной и недостаточной пронацией. GEL-NIMBUS 26 – элитная модель в линейке ASICS. Технологии, которые применяются в GEL-NIMBUS 26 повышают мягкость, при этом не лишая бегунов естественности ощущений во время бега. Эти кроссовки подойдут как для начинающих, так и для серьезных спортсменов.
Сочетание мягкой промежуточной подошвы FF BLAST PLUS ECO с инновационной технологией PureGEL в пятке создает комфортные ощущения во время бега. Пена FF BLAST PLUS ECO обладает сбалансированной мягкостью и упругостью, а технология PureGEL повышает амортизацию, уменьшая нагрузку на суставы. Широкое основание платформы и слегка увеличенная высота боковых бортиков повышает устойчивость и стабильность при приземлении, создавая дополнительную поддержку во время длительных тренировок.
Обновленный верх из дышащего трикотажа Engineered и удобная конструкция пяточного воротника с большим количеством набивки обеспечивают максимально комфортную посадку. Центральная часть шнуровки оборудована петлями для надежной фиксации стопы. Стелька OrthoLite X-55 с открытыми порами эффективно отводит влагу.
В новой версии серии Nimbus самое большое изменение коснулось подошвы обуви, которая теперь представляет собой гибридную подошву с добавлением невероятно цепкой резиновой смеси ASICSGRIP, а также резины AHAR PLUS.
Вес: 304 грамм (мужской размер 9 US). Перепад: 8 мм.</t>
  </si>
  <si>
    <t>зеленый</t>
  </si>
  <si>
    <t>11H</t>
  </si>
  <si>
    <t>GEL-TRABUCO 13</t>
  </si>
  <si>
    <t>1011B973-300</t>
  </si>
  <si>
    <t>Trail Running</t>
  </si>
  <si>
    <t>Кроссовки для трейлраннинга GEL-TRABUCO™ 13 объединяют превосходное сцепление и максимальный комфорт для уверенного бега по тропам. Это универсальная модель, разработанная для того, чтобы вы могли исследовать тропы без ограничений. Благодаря превосходной амортизации вы сможете делать это с полным комфортом.
Пена FF BLAST™ PLUS ECO в подошве обеспечивает комфортные приземления, а подошва ASICSGRIP™ гарантирует отличное сцепление в различных погодных условиях. Кроме того, защитная пластина от камней помогает защитить ваши ноги от камней и сложного рельефа.
Что делает кроссовки GEL-TRABUCO™ 13 выдающимися по сцеплению и комфорту?
Интегрированная средняя подошва из пены FF BLAST™ PLUS ECO обеспечивает максимальный комфорт и мягкое приземление, уменьшая нагрузку на суставы.
Подошва ASICSGRIP™ гарантирует отличное сцепление как в мокрых, так и в сухих условиях на ваших тропах.
Защитная пластина от камней помогает защитить ваши ноги от камней и сложного рельефа.
Защита от песка помогает предотвратить попадание его внутрь обуви.
Верх из технической сетки улучшает воздухопроницаемость, сохраняя ноги в прохладе.</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</si>
  <si>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GEL. Дополнительная амортизация.</t>
  </si>
  <si>
    <t>верх: сетка, иск.кожа; подкладка: текстиль; подошва: резина</t>
  </si>
  <si>
    <t>PATRIOT 13 GS</t>
  </si>
  <si>
    <t>1014A267-410</t>
  </si>
  <si>
    <t>Дети</t>
  </si>
  <si>
    <t>Детские кроссовки PATRIOT 13 GS созданы для занятий спортом. Они имеют упругую межподошву, которая гарантирует комфортную амортизацию, а также дышащий сетчатый верх, обеспечивающий улучшенную циркуляцию воздуха и сохраняющий ноги в прохладе.</t>
  </si>
  <si>
    <t>Asics EVA. Амортизация.</t>
  </si>
  <si>
    <t>верх: текстиль, иск.кожа; подкладка: текстиль; подошва: резина</t>
  </si>
  <si>
    <t>4H</t>
  </si>
  <si>
    <t>GEL-CUMULUS 27</t>
  </si>
  <si>
    <t>1011B960-101</t>
  </si>
  <si>
    <t>Мягкие кроссовки с нейтральной пронацией для длительных ежедневных пробежек в среднем темпе. Модель Gel-Cumulus 27 сочетает инновационные технологии амортизации, снижающие ударную нагрузку на суставы, и обновленный дизайн для еще большего комфорта.
Верх выполнен из двойного слоя специально разработанной жаккардовой сетки, которая мягко адаптируется к форме стопы, обеспечивая отличную воздухопроницаемость. Дополнительную стабильность обеспечивает обновленная геометрия промежуточной подошвы.
Подошва объединяет две революционные разработки: пену FF Blast Plus для невесомой мягкости и систему FluidRide, обеспечивающую плавный перекат с пятки на носок. Эта комбинация технологий создает ощущение "бега по облаку" – каждый шаг становится легче, а усталость наступает значительно позже. Технология PureGEL, встроенная в пяточную область, эффективно поглощает удары, защищая колени и позвоночник. Стелька OrthoLite X-30 дополнительно усиливает ощущение мягкости и комфорта.
Вес: 265 грамм (мужской размер 9 US). Перепад: 8 мм.</t>
  </si>
  <si>
    <t>Asics FF Blast™ Plus. Амортизация.; Asics PureGEL. Обеспечивает легкую амортизацию и более мягкое приземление.</t>
  </si>
  <si>
    <t>верх: сетка; подкладка: текстиль; подошва: резина</t>
  </si>
  <si>
    <t>GT-2000 14</t>
  </si>
  <si>
    <t>1012B843-600</t>
  </si>
  <si>
    <t>Новое поступление</t>
  </si>
  <si>
    <t>Кроссовки беговые GT-2000 14 разработаны для обеспечения более энергичного ритма и комфортной поддержки во время бега.
Вставка в передней части подошвы, напоминающая батут, расположена на медиальной стороне подошвы. Это способствует лучшей устойчивости и более сбалансированному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Разработано для нейтральной и гиперпронации.
Верх из плетеной сетки - 
Дышащий материал помогает сохранить ноги сухими.
Специальная конструкция язычка обеспечивает комфортное и надежное прилегание к средней части стопы, одновременно уменьшая движение языка.
Конструкция подошвы и промежуточной подошвы обеспечивает больший возврат энергии для улучшенного эффекта отскока пены при отталкивании.
Адаптивная система стабилизации по требованию,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AHARPLUS - Лучшая износостойкая резина ASICS в области пятки, которая примерно в три раза прочнее стандартных резиновых подошв.
Подошва AHAR LO резиновая.
Резина меньшей плотности, размещенная в ключевых зонах подошвы, обеспечивает надежное сцепление и тягу без ущерба для долговечности.
Светоотражающие детали - 
Разработано для улучшения видимости в условиях низкой освещенности.</t>
  </si>
  <si>
    <t>Asics FF Blast™. Амортизация обеспечивает легкое поглощение ударов и быструю отдачу энергии.; Asics AHARPLUS. Повышает долговечность.; Asics PureGEL. Обеспечивает легкую амортизацию и более мягкое приземление.</t>
  </si>
  <si>
    <t>8H</t>
  </si>
  <si>
    <t>GEL-EXCITE 10 GS</t>
  </si>
  <si>
    <t>1014A298-406</t>
  </si>
  <si>
    <t>Кроссовки детские ASICS GEL-EXCITE 10 GS  — легкие и комфортные кроссовки для активных детей. Мягкая амортизация FLYTEFOAM и прочная резиновая подошва выдерживают высокие нагрузки. Верх из сетки и искусственной кожи сочетает прочность и вентиляцию. Идеальны для повседневной носки, прогулок и школьных занятий. Простая шнуровка и яркий дизайн понравятся детям.</t>
  </si>
  <si>
    <t>2</t>
  </si>
  <si>
    <t>2H</t>
  </si>
  <si>
    <t>3</t>
  </si>
  <si>
    <t>3H</t>
  </si>
  <si>
    <t>4</t>
  </si>
  <si>
    <t>5</t>
  </si>
  <si>
    <t>1011B958-102</t>
  </si>
  <si>
    <t>JOLT 4 PS</t>
  </si>
  <si>
    <t>1014A299-602</t>
  </si>
  <si>
    <t>Детские кроссовки JOLT 4 PRE-SCHOOL, вдохновлённые беговой серией GT, — это многофункциональная модель, разработанная для повседневного использования. Они обеспечивают комфортную посадку в передней части стопы и дополнены прошитыми накладками для лучшей поддержки верха. Сетчатые вставки обеспечивают улучшенную вентиляцию, сохраняя ноги в прохладе, а прошитый носок и сплошная резиновая подошва повышают прочность и продлевают срок службы.
Верх из дышащей сетки.
Поддерживающие накладки из синтетической кожи.
Амортизация AMPLIFOAM.
Помогает создать ощущение мягкости и гибкости под ногами.</t>
  </si>
  <si>
    <t>розовый</t>
  </si>
  <si>
    <t>K10</t>
  </si>
  <si>
    <t>K11</t>
  </si>
  <si>
    <t>1H</t>
  </si>
  <si>
    <t>1014A267-412</t>
  </si>
  <si>
    <t>PATRIOT 14</t>
  </si>
  <si>
    <t>1012B836-001</t>
  </si>
  <si>
    <t>Кроссовки Patriot 14 обеспечивают повышенный комфорт и поддержку во время ежедневных пробежек. Эти женские кроссовки оснащены амортизирующим пеноматериалом и сетчатым верхом для воздухопроницаемости, сохраняя ноги в прохладе и обеспечивая комфорт. Такое сочетание обеспечивает поддержку и отзывчивость при беге. Прочная подошва обеспечивает отличное сцепление на различных поверхностях, что делает эти кроссовки надежным выбором для любого бегуна.
Разработано для женщин с нейтральной пронацией.</t>
  </si>
  <si>
    <t>верх: текстиль, иск.кожа; подкладка: текстиль, подошва: резина</t>
  </si>
  <si>
    <t>1011B960-004</t>
  </si>
  <si>
    <t>ХИТ</t>
  </si>
  <si>
    <t>GEL-CONTEND 9</t>
  </si>
  <si>
    <t>1012B681-005</t>
  </si>
  <si>
    <t>Кроссовки для бега GEL-CONTEND™ 9 обеспечивают хорошую амортизацию, поддержку и долговечность.
Верх из инженерной сетки растягивается вместе с естественным движением стопы, создавая комфортную посадку. В то же время синтетическая строчка на наложениях помогает обеспечить более надежную фиксацию стопы.
Средняя подошва оснащена технологией GEL™ и амортизацией AMPLIFOAM+. Эти технологии помогают увеличить прочность, одновременно создавая более мягкое ощущение под ногами.
Кроме того, поддерживающий блок TRUSSTIC™ и обхватывающая подошва улучшают устойчивость, позволяя вашим ногам свободно двигаться. Это позволяет вам более уверенно менять направление, особенно при боковых движениях.
Технология амортизации GEL™ в задней части стопы улучшает поглощение ударов и создает более мягкое ощущение при приземлении.
Верх из жаккардовой сетки улучшает циркуляцию воздуха.
Синтетическая строчка на накладках улучшает поддержку.
Стелька OrthoLite™ обеспечивает превосходный комфорт при надевании.
Эластичные канавки на подошве улучшают гибкость.
Амортизация AMPLIFOAM+ повышает долговечность.
Технология TRUSSTIC™ повышает устойчивость.
Технология GUIDANCE LINE™ обеспечивает более равномерный шаг.
Не менее 20% основного материала верха обуви изготовлено из переработанных материалов для сокращения отходов и выбросов углерода.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</si>
  <si>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Asics Guidance Line. Направляющая линия разделяет подошву таким образом, что она воспроизводит идеальную траекторию давления на стопу.; Asics GEL. Дополнительная амортизация.; Asics AmpliFoam. Дополнительная амортизация.</t>
  </si>
  <si>
    <t>VERSABLAST 4</t>
  </si>
  <si>
    <t>1011B984-001</t>
  </si>
  <si>
    <t>Кроссовки VERSABLAST 4 — универсальный партнер для разнообразных тренировок и режимов бега.
Вдохновленные серией Blast Beyond, эта обувь разработана для обеспечения лучшего комфорта при различных видах бега.
Сосредоточившись на возврате энергии кроссовок, asics оснастили пену средней подошвы отзывчивым отскоком для ощущения скорости под ногами.
Верх из сетки обеспечивает хорошую воздухопроницаемость.
AMPLIFOAM PLUS обеспечивает мягкую амортизацию с отзывчивым отскоком.</t>
  </si>
  <si>
    <t>GEL-VENTURE 11</t>
  </si>
  <si>
    <t>1011C160-001</t>
  </si>
  <si>
    <t>Кроссовки GEL-VENTURE 11 от Asics — это универсальная беговая обувь для мужчин.
Гарантируя оптимальную амортизацию , эта модель имеет промежуточную подошву с пеной AMPLIFOAM™ PLUS для дополнительной толщины. В сочетании с технологией GEL™ эта подошва обеспечивает ощущение мягкости и максимального комфорта под ногами .
Более того, эта обувь имеет формованную резиновую подошву , обеспечивающую оптимальное сцепление как на дороге, так и на тропе.</t>
  </si>
  <si>
    <t>Asics GEL. Дополнительная амортизация.; Asics AmpliFoam. Дополнительная амортизация.; OrthoLite. Амортизация.</t>
  </si>
  <si>
    <t>GEL-LYTE III</t>
  </si>
  <si>
    <t>HL7E5-9090</t>
  </si>
  <si>
    <t>Кроссовки выполнены из натуральной кожи с покрытием. Детали: шнуровка, текстильная подкладка и стелька. В этих кроссовках имеется традиционная амортизирующая вставка GEL в пяточной области, которая снижает ударную нагрузку и обеспечивает постоянный комфорт.
Этот товар является частью проекта Lamoda planet - специального раздела нашего каталога, где мы собрали экологичные, этичные и благотворительные товары.
Членство в Leather Working Group подтверждает, что при производстве кожаных изделий данный бренд поддерживает самые передовые протоколы по охране окружающей среды, специально разработанные для кожевенной промышленности.</t>
  </si>
  <si>
    <t>верх: 85,1% нат.кожа, 12,2% полиуретан, 2,7% полиэстер подкладка: 100% полиэстер, подошва: 100% резина, 100% ЭВА</t>
  </si>
  <si>
    <t>GEL-VENTURE 10 WP</t>
  </si>
  <si>
    <t>1012B760-002</t>
  </si>
  <si>
    <t>Водонепроницаемая обувь GEL-VENTURE 10 создана для обеспечения хорошей амортизации и комфорта во влажных условиях. Эта версия имеет водонепроницаемый верх, который помогает не допустить попадания воды внутрь обуви.
Промежуточная подошва изготовлена с использованием амортизирующего материала AMPLIFOAM и технологии GEL в задней части стопы, что помогает создать более мягкое и комфортное ощущение под ногами.
Подошва имеет усовершенствованный рисунок протектора, подходящий для дорожных покрытий и трасс.</t>
  </si>
  <si>
    <t>Asics GEL. Дополнительная амортизация.; Waterproof. Водооталкивающий материал.; Asics AmpliFoam. Дополнительная амортизация.</t>
  </si>
  <si>
    <t>верх: иск.кожа, сетка; подкладка: текстиль; подошва: резина</t>
  </si>
  <si>
    <t>COURT SLIDE 4</t>
  </si>
  <si>
    <t>1041A483-500</t>
  </si>
  <si>
    <t>Теннис</t>
  </si>
  <si>
    <t>Теннисные кроссовки Asics Court Slide 4 идеально подходят для удовлетворения потребностей самых требовательных теннисистов. Благодаря известному бренду Asics и дизайну, специально разработанному для тенниса, эти кроссовки обеспечивают исключительный комфорт и производительность на корте.</t>
  </si>
  <si>
    <t>верх: иск.кожа, текстиль; подкладка: текстиль; подошва: резина</t>
  </si>
  <si>
    <t>MATFLEX 7</t>
  </si>
  <si>
    <t>1081A051-022</t>
  </si>
  <si>
    <t>Борцовки</t>
  </si>
  <si>
    <t>Борцовки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 а так же улучшает вентиляцию.
Узкая посадка.</t>
  </si>
  <si>
    <t>1011C077-002</t>
  </si>
  <si>
    <t>1011C077-300</t>
  </si>
  <si>
    <t>8</t>
  </si>
  <si>
    <t>1012B859-101</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</si>
  <si>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Вес: около 250 г.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со слабой до умеренной пронации,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</si>
  <si>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GEL-TASK 4</t>
  </si>
  <si>
    <t>1071A103-401</t>
  </si>
  <si>
    <t>Волейбол</t>
  </si>
  <si>
    <t>Кроссовки GEL-TASK 4 для волейбола имеют универсальный дизайн, обеспечивающий превосходную поддержку, гибкость и амортизацию.
Благодаря прочной конструкции в передней части стопы эта обувь обеспечивает гибкость и поддержку при движении в разных направлениях. Обувь изготовлена из прочной синтетической кожи и имеет сетчатые вставки, которые сохраняют ноги в прохладе.
Технология GEL в передней части стопы поглощает сильные удары во время прыжков или резких остановок.</t>
  </si>
  <si>
    <t>GEL-SONOMA 8</t>
  </si>
  <si>
    <t>1011B979-001</t>
  </si>
  <si>
    <t>Кроссовки GEL-SONOMA 8 созданы для активного образа жизни. Это прочная модель для трейлового бега, которая обеспечивает хорошее сцепление на бездорожье.
Комфорт под ногами достигается благодаря полноразмерной промежуточной подошве AMPLIFOAM PLUS и технологии GEL, которая стратегически размещена там, где необходима амортизация.
Подошва, предназначенная для трейлового бега, функциональна для обеспечения улучшенного сцепления. Ее рисунок помогает вам уверенно шагать на подъемах и спусках сложных участков местности.
Верх из сетчатой ​​ткани помогает улучшить воздухопроницаемость.</t>
  </si>
  <si>
    <t>Asics GEL. Дополнительная амортизация.; Asics AmpliFoam. Дополнительная амортизация.</t>
  </si>
  <si>
    <t>1011B960-003</t>
  </si>
  <si>
    <t>12</t>
  </si>
  <si>
    <t>1011B960-500</t>
  </si>
  <si>
    <t>1011C056-002</t>
  </si>
  <si>
    <t>Беговые кроссовки Asics GT-2000 14 — это кроссовки для стабильного и комфортного бега, созданные для тех, кто хочет сочетать лёгкость, поддержку и динамичную амортизацию. Трамплинная вставка в передней части стопы и адаптивная система 3D Guidance System обеспечивают устойчивость и сбалансированный перекат, а новая пена FF BLAST MAX дарит мягкость и упругость при каждом шаге.
Технология 3D GUIDANCE SYSTEM обеспечивает дополнительную поддержку, естественным образом направляя стопу во время бега.
Технология PureGEL повышает мягкость и амортизацию, снижая нагрузку на суставы и обеспечивая комфорт во время бега.
Пена FF BLAST MAX обеспечивает более мягкое приземление и дополнительную амортизацию, позволяя вам чувствовать себя комфортно на твердых поверхностях.
Что делает кроссовки GT-2000 14 удобными?
Верх из тканого материала помогает улучшить воздухопроницаемость и комфорт.
AHARPLUS и AHAR LO. Износостойкая резина в ключевых зонах для долговечности и сцепления.
Материал подошвы AHAR LOW HARDNESS повышает устойчивость к износу.
Стелька OrthoLite X-30 обеспечивает мягкий и комфортный шаг.
Небольшие светоотражающие детали помогают улучшить видимость в условиях низкой освещенности.</t>
  </si>
  <si>
    <t>Asics PureGEL. Обеспечивает легкую амортизацию и более мягкое приземление.; Asics FF BLAST MAX. Амортизация.; Asics AHAR LO. Резина меньшей плотности, размещенная в ключевых зонах подошвы, обеспечивает надежное сцепление и тягу без ущерба для износостойкости.</t>
  </si>
  <si>
    <t>GEL-CUMULUS 24</t>
  </si>
  <si>
    <t>1012B206-706</t>
  </si>
  <si>
    <t>Кроссовки GEL-CUMULUS 24 — это универсальные повседневные кроссовки для разных бегунов, преодолевающих разные дистанции. От верха до пены под ногами, эта обувь кажется более мягкой и отзывчивой. Для повышения комфорта верхняя часть имеет улучшенную посадку на пятке. Специально разработанная сетка улучшает воздухопроницаемость, чтобы ваши ноги оставались прохладными на протяжении всего бега. Технология амортизации FF BLAST - Легкая пена межподошвы с энергичной и отзывчивой амортизацией и отскоком.  Технология GEL в задней и передней части стопы - Улучшает амортизацию ударов. Функция 3D SPACE CONSTRUCTION, учитывающая гендерные особенности - Обеспечивает разную степень сжатия. Верх из специальной сетки — улучшает воздухопроницаемость и создает ощущение мягкости. Светоотражающие элементы улучшают видимость в условиях низкой освещенности. Технология амортизации FLYTEFOAM — обеспечивает легкую амортизацию и поглощение ударов. Верх обуви изготовлен из переработанных материалов для уменьшения отходов и выбросов углерода  Стелька OrthoLite X-30 - Обеспечивает мягкий комфорт при ходьбе. Перепад высоты пятки 8 мм</t>
  </si>
  <si>
    <t>верх: сетка, подкладка: текстиль, подшва: резина</t>
  </si>
  <si>
    <t>11</t>
  </si>
  <si>
    <t>GT-1000 11 GTX</t>
  </si>
  <si>
    <t>1012B277-003</t>
  </si>
  <si>
    <t>Кроссовки женские ASICS GT-1000 11 GTX  — водонепроницаемые стабильные кроссовки для женщин с пронацией. Модель оснащена мембраной GORE-TEX®, технологией DYNAMIC DUOMAX и амортизацией GEL в пятке. Средняя подошва из FLYTEFOAM обеспечивает легкость и упругость. Верх из сетки и искусственной кожи защищает от влаги и загрязнений. Подходит для осенних и зимних тренировок, когда важны сухость и поддержка. Идеальна для бега по городу в непогоду.</t>
  </si>
  <si>
    <t>Asics LITETRUSS™. Технология улучшает медиальную поддержку и целостность среднего отдела стопы.; Gore-Tex. Мембрана: помогает предотвратить попадание дождя и грязи внутрь обуви.; Asics GEL. Дополнительная амортизация.; Asics FlyteFoam. Самая легкая промежуточная подошва ASICS, обеспечивающая непрерывную амортизацию.</t>
  </si>
  <si>
    <t>черный/розовый</t>
  </si>
  <si>
    <t>1012B772-002</t>
  </si>
  <si>
    <t>Женские кроссовки GEL-CUMULUS 27 — отличный выбор, если вам нужна обувь с дополнительной амортизацией. Благодаря их мягкому комфорту вы сможете бежать дольше и дальше.
Технология PureGEL улучшает амортизацию, снижая нагрузку на суставы.
Пена FF BLAST PLUS обеспечивает более мягкий и комфортный бег.
Подошва FluidRide легкая и обеспечивает более плавный переход, обеспечивая дополнительный комфорт.
Технология PureGEL - Улучшает мягкость и амортизацию, уменьшая удары.
Технология FF BLAST PLUS - Обеспечивает легкую, превосходную амортизацию для дополнительного комфорта.
Подошва FluidRide - Обеспечивает дополнительный комфорт и более плавные переходы благодаря своей легкой конструкции.
Верх из сетчатого жаккарда - Улучшает воздухопроницаемость, помогая сохранять ноги в прохладе во время бега, обеспечивая дополнительный комфорт.
Благодаря петелькам на пятке обувь легче надевать и снимать.
Верх из сетчатой ​​ткани - Помогает улучшить воздухопроницаемость и комфорт.
Стелька OrthoLite X-30 - Обеспечивает мягкий и комфортный шаг.
.</t>
  </si>
  <si>
    <t>верх: сетка, подкладка: текстиль, подошва: резина</t>
  </si>
  <si>
    <t>1012B843-400</t>
  </si>
  <si>
    <t>голубой</t>
  </si>
  <si>
    <t>GEL-Trabuco 10 GTX</t>
  </si>
  <si>
    <t>1012B175-001</t>
  </si>
  <si>
    <t>Кроссовки для трейлраннинга GEL-Trabuco 10 GTX предназначены для того, чтобы ваши ноги оставались сухими во время бега или походов в сырую погоду. Благодаря панелям GORE-TEX на верхней части эта обувь предотвращает попадание дождя и грязи внутрь обуви. Пластина для защиты от камней имеет гибкую конструкцию, которая защищает ваши ноги от острых камней и пересеченной местности. Подошва выполнена по технологии ASICSGRIP и имеет технический рисунок протектора. Улучшенное сцепление с различными поверхностями бездорожья.
Мембрана GORE-TEX - Помогает предотвратить попадание дождя и грязи внутрь обуви.
Lace Garage - Карман, позволяющий заправить шнурки.
Гель в задней части стопы.
Технология улучшает поглощение ударов и создает более мягкое ощущение при ударе.
Система поддержки DUOMAX - предназначенная для повышения поддержки и стабильности и предотвращения чрезмерной пронации. 
Подошва ASICSGRIP — запатентованная резиновая подошва ASICS обеспечивает хорошее сцепление с различной поверхностью без ущерба для долговечности.</t>
  </si>
  <si>
    <t>Gore-Tex. Мембрана: помогает предотвратить попадание дождя и грязи внутрь обуви.; Asics GEL. Дополнительная амортизация.</t>
  </si>
  <si>
    <t>PATRIOT 13</t>
  </si>
  <si>
    <t>1011B485-301</t>
  </si>
  <si>
    <t>Кроссовки беговые мужские ASICS.
ASICS PATRIOT 13 – обновленная версия мужских беговых кроссовок начального уровня для шоссейного бега. Модель выполнена в лаконичном дизайне из легкого дышащего сетчатого материала. В верхней части кроссовка использовали адаптированный материал Adapt Mesh, что добавляет стабильности в поддержки стопы, при этом отлично тянется и подстраивается под анатомические особенности стопы, обеспечивая комфортную посадку.
Кроссовки отлично подойдут бегунам, имеющим нейтральный тип пронации.
Данная модель оснащена упругой промежуточной подошвой, которая при этом обеспечивает ощущение мягкости под ногами. Усиленный шов в носочной части для большего комфорта и безопасности..
Промежуточная подошва обеспечивает подпружиненную реакцию и хорошее поглощение ударов. Формованная резиновая подошва обеспечивает превосходную долговечность при активных тренировках.
ASICS PATRIOT 13 станут отличным вариантом для тех, кто ищет износостойкие кроссовки.
Съемная стелька, повторяющая контуры ноги, добавляет комфорта и обеспечивает поддержку своду стопы, при необходимости может быть заменена на ортопедическую. Светоотражающие вставки делают бегуна видимым в условиях недостаточной освещенности.
Перепад между пяткой и носком составляет 10 мм.
Вес данной модели - 252 грамма.</t>
  </si>
  <si>
    <t>GEL-LYTE RUNNER</t>
  </si>
  <si>
    <t>H839N-1717</t>
  </si>
  <si>
    <t>Модель GEL-LYTE RUNNER с четкими линиями и тонкими деталями выводит вашу повседневную одежду на новый стильный уровень. Эта эволюционная обувь сочетает в себе элегантный беговой дизайн 90-х с современным внешним видом и впечатляющими техническими деталями. Благодаря знаменитой технологии амортизации GEL и эффектному брендингу ваш непринужденный образ, наконец, будет законченным.</t>
  </si>
  <si>
    <t>верх: 90% полиэстер, 10% полиуретан, подкладка: 100% полиэстер, подошва: 100% резина, 100% ЭВА</t>
  </si>
  <si>
    <t>GEL-VENTURE 10</t>
  </si>
  <si>
    <t>1011B967-022</t>
  </si>
  <si>
    <t>Кроссовки GEL-VENTURE 10 разработаны для обеспечения лучшего комфорта. Их функциональность была стратегически спроектирована для перехода от активного отдыха на природе к городским улицам.
Средняя подошва выполнена с использованием амортизации AMPLIFOAM и технологии GEL в области пятки, что помогает создать более мягкое и комфортное ощущение под ногами.
В то же время, подошва имеет усовершенствованный протектор, который обеспечивает хорошее сцепление как на дороге, так и на тропах.</t>
  </si>
  <si>
    <t>серый</t>
  </si>
  <si>
    <t>1012B759-001</t>
  </si>
  <si>
    <t>Кроссовки GEL-VENTURE 10 разработаны для обеспечения хорошего комфорта. Их функциональность была стратегически спроектирована для перехода от активного отдыха на природе к городским улицам.
Средняя подошва выполнена с использованием амортизации AMPLIFOAM и технологии GEL в задней части, что помогает создать более мягкое и комфортное ощущение под ногами.
В то же время подошва оснащена усовершенствованным протектором, который обеспечивает отличное сцепление как на дорожных, так и на трейловых поверхностях.</t>
  </si>
  <si>
    <t>GEL-CUMULUS 26</t>
  </si>
  <si>
    <t>1011B792-002</t>
  </si>
  <si>
    <t>Кроссовки Asics Gel Cumulus 26 идеально подходят для тех, кто ищет идеальный баланс между амортизацией и реактивностью для ежедневных тренировок и соревнований.
Цельный сетчатый верх, бесшовный и перфорированный в передней части стопы, облегающий стопу как носок и обеспечивающий большую воздухопроницаемость.
Обновленная межподошва с более выраженным рокером, которая помогает экономить энергию, постоянно подталкивая вас вперед и делая шаг более плавным. Состав FF Blast+ и вставка Pure Gel в области пятки гарантируют амортизацию и реактивность.
Полноконтактная подошва FLUIDRIDE толщиной 8 мм, изготовленная из более плотного и прочного материала, чем FF Blast+, что обеспечивает большую долговечность, сцепление и гибкость.
Жесткая пяточная область у основания и сзади.
Система шнуровки с проушинами из ТПУ и плоскими шнурками, которые помогают лучше контролировать давление на заднюю часть стопы.
Мягкий воротник, удлиненный сзади для большей поддержки лодыжки и ахиллова сухожилия.
Тонкий перфорированный сетчатый язычок, встроенный в конструкцию, формирует и адаптируется к лодыжке под действием тепла.
Светоотражающие детали
Формованная съемная внутренняя стелька.
Экологичность
Продукт, частично изготовленный из переработанных материалов, подтверждает стремление Asics к устойчивому развитию и желание завещать здоровую планету новым поколениям.
FF Blast 
Легкая межподошва из пеноматериала с энергичной и быстрой амортизацией для эффективного отскока при беге и легкой мягкости.
Вставка Pure GEL 
GEL, вставленная под область пятки, на 65 % мягче той, что использовалась ранее, что позволяет еще эффективнее смягчать удары о землю.
Разработаны для нейтральной и недостаточной пронации.
Перепад: 8 мм.
Беговая местность: Road.
Темп бега: Средний (5 мин/км).
Рекомендуется для дистанции: Длинная.</t>
  </si>
  <si>
    <t>Asics FF Blast™ Plus. Амортизация.; Asics PureGEL. Обеспечивает легкую амортизацию и более мягкое приземление.; OrthoLite. Амортизация.</t>
  </si>
  <si>
    <t>1012B599-003</t>
  </si>
  <si>
    <t>Кроссовки женские ASICS GEL-CUMULUS 26  — мягкие и легкие кроссовки с FLYTEFOAM BLAST+ и GEL. Подходят для повседневного бега и ходьбы. Дышащий верх и удобная колодка. Идеальны для женщин, которые ищут баланс между комфортом, легкостью и амортизацией — подходят как для бега, так и для повседневной носки.</t>
  </si>
  <si>
    <t>1011C056-001</t>
  </si>
  <si>
    <t>1011C056-004</t>
  </si>
  <si>
    <t>TRABUCO 14</t>
  </si>
  <si>
    <t>1011C166-400</t>
  </si>
  <si>
    <t>Обувь TRABUCO 14 создана, чтобы вы с уверенностью шли по непредсказуемым трейловым маршрутам.
Технология ASICSGRIP в подошве обеспечивает отличное сцепление на бездорожье.
Модель примерно на 4 грамма легче предыдущей версии и оснащена дополнительной амортизацией FF BLAST MAX толщиной +2 мм, которая дарит мягкость при приземлении и отзывчивую отдачу энергии при отталкивании.
Новый дизайн посадки на ноге (Trail Fit) обеспечивает надёжную фиксацию средней части стопы, уменьшая излишние движения внутри обуви. При этом передняя часть стала шире, что повышает комфорт на длительных пробежках по трейлам.</t>
  </si>
  <si>
    <t>Asics ASICSGRIP™. Запатентованная ASICS резиновая подошва обеспечивает отличное сцепление с различной поверхностью без ущерба для долговечности.; Asics FF Blast™. Амортизация обеспечивает легкое поглощение ударов и быструю отдачу энергии.</t>
  </si>
  <si>
    <t>1012B843-500</t>
  </si>
  <si>
    <t>сиреневый</t>
  </si>
  <si>
    <t>1012B843-700</t>
  </si>
  <si>
    <t>1012B938-700</t>
  </si>
  <si>
    <t>Кроссовки TRABUCO 14 разработаны, чтобы помочь вам увереннее преодолевать непредсказуемый рельеф местности.
Технология ASICSGRIP, расположенная в подошве, обеспечивает превосходное сцепление с поверхностью бездорожья.
Эта модель, примерно на 4 грамма легче предыдущей версии, имеет дополнительные 2 мм амортизации FF BLAST MAX под стопой. Это обеспечивает невероятную мягкость при ударе и отзывчивый возврат энергии при отталкивании.
Новая конструкция кроссовок для трейлраннинга обеспечивает более надежную фиксацию средней части стопы. Это помогает уменьшить движение внутри обуви, а более широкая передняя часть стопы повышает комфорт во время длительных пробежек по пересеченной местности.</t>
  </si>
  <si>
    <t>Asics ASICSGRIP™. Запатентованная ASICS резиновая подошва обеспечивает отличное сцепление с различной поверхностью без ущерба для долговечности.; Asics FF BLAST MAX. Амортизация.</t>
  </si>
  <si>
    <t>SOLUTION SPEED FF 4</t>
  </si>
  <si>
    <t>1041A532-400</t>
  </si>
  <si>
    <t>Кроссовки для тенниса SOLUTION SPEED FF 4 — это сочетание скорости и маневренности. Они разработаны для повышения вашей производительности благодаря передовым функциям, ориентированным на поддержку быстрых и динамичных движений.
Обновленная, более мягкая промежуточная подошва FLYTEFOAM обеспечивает лучшую амортизацию, высокую отдачу энергии и при этом остается легкой. Тщательно разработанная технология SPEEDTRUSS использует ваше сцепление с кортом, позволяя быстро ускоряться.
Износостойкость повышена благодаря полиуретановой петле в верхней части внутренней стороны верха. Также имеются петли для шнурков на внутренней стороне, предотвращающие их разрыв при резких движениях.
Материалы и технологии
Технология FLYTEFOAM
Легкая пена в промежуточной подошве, обеспечивающая комфортную амортизацию.
Технология SPEEDTRUSS
Улучшает быстроту и резкие движения.
Подошва PRECISION SOLE с ASICSGRIP
Обеспечивает превосходное сцепление без ущерба для устойчивости и долговечности.
Петли и люверсы из полиуретана.
Установлены с внутренней стороны верха для предотвращения разрыва шнурков.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</si>
  <si>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SPEEDTRUSS™. Улучшает быстроту и режущие движения.; Asics FlyteFoam. Самая легкая промежуточная подошва ASICS, обеспечивающая непрерывную амортизацию.</t>
  </si>
  <si>
    <t>13</t>
  </si>
  <si>
    <t>H7S4N-2323</t>
  </si>
  <si>
    <t>Кроссовки Asics Gel Kayano Trainer Knit - это высокотехнологичная обувь, идеально сочетающая амортизацию, комфорт и модный дизайн. Asics Gel Kayano Trainer Knit - это современное прочтение кроссовок, смоделированных на основе классической беговой модели Gel Kayano. Переосмысленная классика, получившая легкий, тканый верх с эластичной резинкой. Дополнительную защиту задней части стопы обеспечивают протектор и монолитный текстильный верх. Традиционная система шнуровки, стабилизационные вставки сзади и подошва с технологией Asics Gel обеспечивают оптимальный уровень комфорта как при повседневном использовании, так и во время занятий спортом.</t>
  </si>
  <si>
    <t>70% текстиль, 30% резина</t>
  </si>
  <si>
    <t>GEL-KAYANO 31</t>
  </si>
  <si>
    <t>1012B670-700</t>
  </si>
  <si>
    <t>Кроссовки для бега GEL-KAYANO 31 сочетают максимальную поддержку с высочайшим комфортом для полного спокойствия. Это наша самая продвинутая модель со стабильной поддержкой, созданная, чтобы вы могли бежать дальше и дольше. Благодаря адаптивной устойчивости и превосходному комфорту, вам захочется, чтобы дорога никогда не заканчивалась.
Технология 4D GUIDANCE SYSTEM в этой обуви — это революционная система стабилизации, которая помогает стабилизировать вашу походку во время бега, но это не означает компромисс с комфортом. На самом деле, благодаря сочетанию технологии PureGEL и мягкой пены FF BLAST PLUS ECO, вы будете испытывать невероятный комфорт каждый раз, когда выходите на дорогу.
Что делает кроссовки для бега GEL-KAYANO 31 такими поддерживающими и комфортными?
Революционная технология 4D GUIDANCE SYSTEM обеспечивает адаптивную устойчивость в моменты, когда она наиболее необходима, чтобы вы могли бежать дольше.
Технология PureGEL улучшает мягкость и амортизацию, уменьшая воздействие на суставы и обеспечивая комфортный бег.
Пена FF BLAST PLUS ECO обеспечивает более мягкую посадку и заряженную амортизацию, чтобы вы чувствовали себя комфортно на твердых поверхностях.</t>
  </si>
  <si>
    <t>1012B681-022</t>
  </si>
  <si>
    <t>1012B681-402</t>
  </si>
  <si>
    <t>GEL-EXCITE TRAIL 2</t>
  </si>
  <si>
    <t>1011B594-201</t>
  </si>
  <si>
    <t>Кроссовки GEL-EXCITE TRAIL 2, созданные для бездорожья, представляют собой универсальный вариант для бегунов по пересеченной местности и искателей приключений. Эта обувь имеет прочный верх и поддерживающие накладки. Сохраняют устойчивость ваших ног при движении по пересеченной местности. Эта обувь с технологией AMPLIFOAM PLUS в межподошве также имеет увеличенную высоту стопы, что обеспечивает более комфортную амортизацию. Рисунок протектора с выступами на подошве увеличивает сцепление.
Прочный и дышащий верх из бесшовной сетки.
Амортизация AMPLIFOAM PLUS.
Технология GEL в задней части стопы.
Стелька OrthoLite.</t>
  </si>
  <si>
    <t>бежевый</t>
  </si>
  <si>
    <t>GEL-KAYANO 32</t>
  </si>
  <si>
    <t>1011C301-400</t>
  </si>
  <si>
    <t>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Характеристики:
Вес: 300 г (Размер 9,0 US)
Дроп: 8 мм
Влагозащитная мембрана: Нет
Поверхность: Асфальт, Беговая дорожка
Пронация: Нейтральная, Гиперпронация
Пол: Мужской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
Вес - 300 г (Размер 9,0 US)
Перепад пятка/носок - 8 мм</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</si>
  <si>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PureGEL. Обеспечивает легкую амортизацию и более мягкое приземление.</t>
  </si>
  <si>
    <t>GEL-NIMBUS 27 LITE-SHOW</t>
  </si>
  <si>
    <t>1011C033-800</t>
  </si>
  <si>
    <t>Беговые кроссовки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дальше с полным комфортом. 
Сочетание технологии PureGEL и премиальной амортизирующей пены FF BLAST PLUS ECO в кроссовках означает, что вы будете испытывать невероятный комфорт каждый раз, когда отправляетесь на пробежку. Кроме того, обновленная конструкция верха и язычка обеспечивает непревзойденную удобную посадку и ощущение.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t>
  </si>
  <si>
    <t>оранжевый</t>
  </si>
  <si>
    <t>12H</t>
  </si>
  <si>
    <t>GAME FF</t>
  </si>
  <si>
    <t>1041A489-101</t>
  </si>
  <si>
    <t>Легкие и гибкие, теннисные кроссовки GAME FF многофункциональны для игроков на всех кортах. Сохраняя их превосходные свойства поддержки, Asics сосредоточились на улучшении вентиляции и гибкости кроссовок.
Кроссовки оснащены открытой сетчатой конструкцией верха для улучшения циркуляции воздуха и сохранения прохлады ног, а также накладками из синтетической кожи и полиуретановой пленкой, которая обеспечивает улучшенную устойчивость при резких переходах.
Технология TRUSSTIC в промежуточной подошве обеспечивает лучшую устойчивость на корте. В то же время технология FLYTEFOAM в промежуточной подошве помогает обеспечить легкую амортизацию.
Кроме того, улучшенная подошва обеспечивает большую гибкость и долговечность.</t>
  </si>
  <si>
    <t>Asics TRUSSTIC. Улучшает стабильность.; Asics FlyteFoam. Самая легкая промежуточная подошва ASICS, обеспечивающая непрерывную амортизацию.</t>
  </si>
  <si>
    <t>верх: иск.кожа, сетка, подкладка: текстиль, подошва: резина</t>
  </si>
  <si>
    <t>GEL-KAYANO 29</t>
  </si>
  <si>
    <t>1012B272-403</t>
  </si>
  <si>
    <t>Кроссовки GEL-KAYANO 29 W предлагают стабильность и отзывчивость, делая каждый шаг уверенным и комфортным. Сочетание таких функций, как стабилизация и амортизация, создает идеальную поддержку для надежного и плавного бега. Светоотражающие элементы увеличивают видимость, повышая безопасность в условиях низкой освещенности.
- Низкопрофильный внешний задник поддерживает заднюю часть стопы, стабилизируя ее и улучшая посадку.
- FF BLAST PLUS в промежуточной подошве снижает вес обуви и добавляет энергоотдачу, делая каждое движение легким и эффектным.
- Функция LITETRUSS предотвращает избыточное заваливание стопы внутрь, обеспечивая стабильность на всей дистанции.
- 3D SPACE CONSTRUCTION улучшает комфорт при ударе, минимизируя воздействие и поддерживая продвижение вперед.
- Стелька OrthoLite X-55 повышает комфорт, адаптируясь к индивидуальным особенностям стопы и улучшая общее ощущение.</t>
  </si>
  <si>
    <t>Asics AHARPLUS. Повышает долговечность.; Asics LITETRUSS™. Технология улучшает медиальную поддержку и целостность среднего отдела стопы.; Asics GEL. Дополнительная амортизация.</t>
  </si>
  <si>
    <t>SKY ELITE FF 2</t>
  </si>
  <si>
    <t>1052A053-402</t>
  </si>
  <si>
    <t>Кроссовки Asics SKY ELITE FF 2 W — идеальный выбор для волейболисток, стремящихся к легкости и мощи в каждом матче. Эти кроссовки предлагают передовые технологии, которые улучшают амортизацию и сцепление для уверенной игры. Легкий вес кроссовок снижает нагрузку на ноги, помогая сохранить энергию и выносливость на протяжении всего матча.
- Технология Flytefoam Propel обеспечивает легкую амортизацию и возврат энергии, помогая достигать максимальной высоты прыжков с минимальными усилиями.
- Система TWISTRUSS усиливает прыжки за счет увеличенной ширины боковой части, что повышает маневренность во время игры.
- Конструкция DYNAWRAP обвивает стопу у основания шнурков, над сводом и вдоль промежуточной подошвы, предлагая дополнительную стабильность при быстрых движениях.
- Высокая устойчивость при торможении снижает риск потери импульса, увеличивая вашу эффективность на площадке.
- Эти кроссовки созданы для атакующих игроков, которые ценят производительность и технологические инновации в спортивной экипировке.</t>
  </si>
  <si>
    <t>Asics TWISTRUSS. Повышает стабильность при выполнении быстрых резов.; Asics FLYTEFOAM Propel. Обеспечивает повышенное поглощение ударов и отзывчивость для более мягкого приземления.; Asics GEL. Дополнительная амортизация.</t>
  </si>
  <si>
    <t>верх: сетка, синт.материалы, подкладка: текстиль, подошва: резина</t>
  </si>
  <si>
    <t>METAFUJI TRAIL</t>
  </si>
  <si>
    <t>1013A141-300</t>
  </si>
  <si>
    <t>Asics Metafuji Trail – это высокотехнологичные кроссовки для трейлраннинга, созданные для преодоления сложных маршрутов. Они сочетают в себе передовые технологии амортизации, защиты и сцепления, обеспечивая комфорт и надежность на пересеченной местности. Благодаря карбоновой пластине, агрессивному рисунку протектора и амортизирующей подошве эти кроссовки подходят как для профессиональных бегунов, так и для любителей, желающих испытать свои силы на бездорожье.
Отличное сцепление – технология ASICSGRIP с разнонаправленными шипами 4,5 мм обеспечивает устойчивость на скользких, каменистых и грязевых участках.
Амортизация и возврат энергии – комбинация пен FF TURBO и FF BLAST PLUS поглощает удары и придает мощный толчок при каждом шаге.
Карбоновая пластина – улучшает динамику бега, увеличивает стабильность и снижает энергозатраты.
Легкий и прочный верх – сетчатый материал с защитными накладками надежно фиксирует стопу и обеспечивает вентиляцию.
Защита стопы – усиленный носок и боковые вставки защищают ноги от ударов о камни и корни деревьев.
Перепад пятка-носок: 5 мм.
Тип поддержки: нейтральная.
Амортизация: высокая.
Тип покрытия: пересеченная местность.
Asics Metafuji Trail предназначены для бегунов, которые:
Ищут кроссовки для сложных трейлов с камнями, грязью и пересеченным рельефом.
Предпочитают мягкую амортизацию и эффективную отдачу энергии.
Нуждаются в надежном сцеплении и долговечной защите стопы.
Бегают на длинные дистанции по пересеченной местности.</t>
  </si>
  <si>
    <t>зеленый/черный</t>
  </si>
  <si>
    <t>GEL-NIMBUS 24 LITE-SHOW</t>
  </si>
  <si>
    <t>1011B362-750</t>
  </si>
  <si>
    <t>Кроссовки мужские ASICS GEL-NIMBUS 24 LITE-SHOW — ультрамягкие кроссовки с элементами светоотражающего дизайна для безопасного бега в условиях недостаточной видимости. Линия LITE-SHOW включает светоотражающие вставки по всей поверхности верха, которые становятся заметными при попадании света (фар, фонарей). Амортизация GEL расположена в пятке и передней части стопы, обеспечивая защиту суставов. Средняя подошва из FLYTEFOAM LYTE + FLYTEFOAM BLAST сочетает мягкость и энергоотдачу. Верх из engineered mesh дышит и плотно облегает стопу. Подходит для бега ранним утром, вечером или зимой. Рекомендован для нейтральной пронации и свода стопы средней высоты.</t>
  </si>
  <si>
    <t>желтый</t>
  </si>
  <si>
    <t>GT-2000 13</t>
  </si>
  <si>
    <t>1012B666-403</t>
  </si>
  <si>
    <t>Кроссовки для бега GT-2000™ 13 предлагают отличную поддержку для комфортного бега, который поможет вам очистить разум. Это самая комфортная версия обуви на сегодняшний день и идеальный выбор, если вы ищете дополнительную поддержку во время пробежки.
Технология 3D GUIDANCE SYSTEM™ поддерживает правильное положение вашей стопы и естественно направляет вас вперед, обеспечивая дополнительную стабильность. Кроме того, технологии PureGEL™ и мягкая пена FF BLAST™ PLUS обеспечивают дополнительный комфорт во время ваших пробежек.
Что делает кроссовки GT-2000™ 13 комфортными?
Технология 3D GUIDANCE SYSTEM™ обеспечивает дополнительную поддержку, направляя вашу стопу естественным образом во время бега.
Технология PureGEL™ улучшает мягкость и амортизацию, уменьшая нагрузку на суставы и позволяя вам бегать с комфортом.
Пена FF BLAST™ PLUS обеспечивает более мягкое приземление и дополнительную амортизацию, чтобы вы чувствовали себя комфортно на твердых поверхностях.
AHARPLUS резиновая вставка для пятки помогает повысить долговечность.</t>
  </si>
  <si>
    <t>GEL-SONOMA 7 GTX</t>
  </si>
  <si>
    <t>1012B414-004</t>
  </si>
  <si>
    <t>Кроссовки GEL-SONOMA 7 GTX предназначены для активного отдыха на свежем воздухе. Мембрана GORE-TEX помогает сохранить ваши ноги в тепле и сухости во время бега во влажных условиях. Комфорт под ногами обеспечивается полноразмерной промежуточной подошвой AMPLIFOAM и технологией GEL, которая стратегически расположена там, где необходима амортизация. Наконец, специальная подошва для бездорожья обеспечивает улучшенное сцепление. Его рисунок помогает вам чувствовать себя уверенно на подъемах и спусках по сложной местности.</t>
  </si>
  <si>
    <t>Gore-Tex. Мембрана: помогает предотвратить попадание дождя и грязи внутрь обуви.; Asics GEL. Дополнительная амортизация.; Asics AmpliFoam. Дополнительная амортизация.</t>
  </si>
  <si>
    <t>верх сетка, иск.кожа, подкладка текстиль, подошва резина</t>
  </si>
  <si>
    <t>GEL-CUMULUS 26 GTX</t>
  </si>
  <si>
    <t>1012B668-002</t>
  </si>
  <si>
    <t>Кроссовки GEL-CUMULUS™ 26 — отличный выбор, если вам нужна обувь с дополнительной амортизацией. Наши самые легкие и самые амортизирующие кроссовки GEL-CUMULUS™ на сегодняшний день, их комфорт успокоит вас во время бега.
Технология PureGEL™ обуви улучшает мягкость и амортизацию, чтобы уменьшить воздействие на ваши суставы. Мы обновили дизайн промежуточной подошвы, объединив нашу пену FF BLAST™ PLUS с подошвой FluidRide™, чтобы обеспечить вам дополнительный комфорт во время бега.
Что делает кроссовки GEL-CUMULUS™ 26 удобными?
Технология PureGEL™ повышает мягкость и амортизацию, снижая нагрузку на суставы.
Больше пены FF BLAST™ PLUS делает бег более мягким и комфортным.
Подошва FluidRide™ легкая и обеспечивает более плавный переход, обеспечивая дополнительный комфорт.</t>
  </si>
  <si>
    <t>Asics FF Blast™ Plus. Амортизация.; Asics PureGEL. Обеспечивает легкую амортизацию и более мягкое приземление.; Gore-Tex. Мембрана: помогает предотвратить попадание дождя и грязи внутрь обуви.</t>
  </si>
  <si>
    <t>GT-2000 12</t>
  </si>
  <si>
    <t>1011B691-001</t>
  </si>
  <si>
    <t>Мужские кроссовки для бега по асфальту Asics.
Беговые кроссовки Asics Gt 2000 12 - это универсальная стабилизирующая модель, которая подходит для тренировок любой длительности. Эта версия отличается от предыдущей меньшим весом и более плавным переходом от пятки к носку. Кроссовки обеспечивают отличную стабилизацию и комфорт и будут идеальным выбором для тех, кому нужна дополнительная поддержка во время бега.
Технология 3D GUIDANCE SYSTEM поддерживает положение стопы и направляет ее вперед естественным образом, обеспечивая дополнительную устойчивость.
Промежуточная подошва Gt 2000 12 дополнена полноразмерным амортизационным блоком FF BLAST PLUS и технологией PureGEL в пяточной области. Эти элементы обеспечивают мягкое приземление, плавный переход и большую амортизацию.
Верх выполнен из эластичной жаккардовой сетки, очень комфортной и воздухопроницаемой. 
3D GUIDANCE SYSTEM Система поддержки и стабилизации, которая состоит из трех отдельных компонентов, предназначенных для обеспечения дополнительной устойчивости за счет естественной ориентации стопы; система также включает в себя более широкие опорные поверхности, увеличенный скос пятки и передней части стопы, в результате чего обеспечивается плавный переход от приземления к отталкиванию. 
FF BLAST PLUS Пена, обеспечивающая более мягкое приземление и дополнительную амортизацию для комфортного передвижения по твердым поверхностям. 
PureGEL Стратегически расположен под пяткой; улучшает мягкость и амортизацию, снижая нагрузку на суставы и обеспечивая более плавный и комфортный бег. 
Съемная стелька Стелька OrthoLite X-30 обеспечивает мягкий комфорт.  
Материал подошвы премиум-класса AHAR LO-HRD обеспечивает максимальное сцепление с поверхностью и долговечность. 
Светоотражающие детали предназначены для улучшения видимости в условиях недостаточной освещенности. 
Средний вес - 270 г (540 г пара)
Перепад пятка/носок составляет 8 мм</t>
  </si>
  <si>
    <t>верх - сетка, подкладка - текстиль, подошва - резина</t>
  </si>
  <si>
    <t>1011B861-401</t>
  </si>
  <si>
    <t>Беговые кроссовки Asics GT 2000 13 - стабилизирующая модель, которая подходит для тренировок любой длительности. Созданные для обеспечения индивидуальной, адаптивной устойчивости, эти кроссовки с их стабилизирующими свойствами и технологией технологии 3D GUIDANCE SYSTEM™ позволят Вам ощутить плавный и сбалансированный переход от момента приземления к отталкиванию.
Межподошва оснащена полноразмерным амортизационным блоком FF BLAST™ PLUS и технологией PureGEL™ в области пятки. Эти особенности обеспечивают более энергичное отталкивание и мягкость под ногами, подобную облакам.</t>
  </si>
  <si>
    <t>TRABUCO MAX 5</t>
  </si>
  <si>
    <t>1011C164-400</t>
  </si>
  <si>
    <t>Кроссовки TRABUCO MAX 5 сочетают продвинутые характеристики сцепления и комфорта, чтобы вы уверенно покоряли любые тропы.
Технология ASICSGRIP в подошве обеспечивает отличное сцепление на пересечённой местности.
В средней подошве используется FF BLAST PLUS — она дарит мягкую «облачную» амортизацию и отзывчивую отдачу энергии.
Модель примерно на 13 граммов легче предыдущей версии.
Водоотталкивающая мембранная сетка снижает впитывание влаги, чтобы ноги оставались комфортными даже в сырую погоду.</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</si>
  <si>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t>
  </si>
  <si>
    <t>GEL-TRABUCO 13 GTX</t>
  </si>
  <si>
    <t>1011B978-002</t>
  </si>
  <si>
    <t>Кроссовки для трейлраннинга GEL-TRABUCO 13 GTX сочетают в себе превосходное сцепление и максимальный комфорт для бега по пересеченной местности. Благодаря превосходной амортизации вы будете делать это с полным комфортом.
Пена FF BLAST PLUS ECO обеспечивает комфортное приземление, а подошва ASICSGRIP обеспечивает отличное сцепление в различных погодных условиях. Кроме того, защитная пластина помогает защитить ваши ноги от камней и неровностей на пути.
Интегрированная промежуточная подошва из пеноматериала FF BLAST PLUS ECO обеспечивает максимальный комфорт, снижая нагрузку на суставы.
Подошва ASICSGRIP обеспечивает превосходное сцепление как в мокрую, так и в сухую погоду на трассах.
GORE-TEX Invisible Fit -
Обеспечивает защиту от влаги, а также повышает комфорт и воздухопроницаемость.
Разработаны для нейтральной / гипопронации.</t>
  </si>
  <si>
    <t>Asics FF Blast™ Plus. Амортизация.; Gore-Tex. Мембрана: помогает предотвратить попадание дождя и грязи внутрь обуви.; Asics GEL. Дополнительная амортизация.</t>
  </si>
  <si>
    <t>1012B767-003</t>
  </si>
  <si>
    <t>Кроссовки женские для бега по пересеченной местности. Модель сочетает в себе непревзойденное сцепление, устойчивость и комфорт в любых погодных условиях. Благодаря мембране Gore-Tex кроссовки обеспечивают защиту от влаги, позволяя наслаждаться бегом даже в дождь и грязь.
Обновленная конструкция верха плотно и надежно фиксирует стопу, предотвращая скольжение внутри обуви даже на сложных участках трассы. Пена FF Blast Plus Eco в промежуточной подошве дарит мягкую отзывчивую амортизацию и снижает ударную нагрузку.
Подошва AsicsGrip гарантирует уверенное сцепление как на влажной, так и на сухой поверхности - будь то грязь, камни или лесной грунт. Защитная пластина Rock Protection Plate в гибкой подошве защищает стопу от острых камней и корней.</t>
  </si>
  <si>
    <t>GEL-CUMULUS 27 GTX</t>
  </si>
  <si>
    <t>1012B834-200</t>
  </si>
  <si>
    <t>Ощутите мягкость под ногами с кроссовками GEL-CUMULUS 27 GTX .
Благодаря системе невидимой посадки GORE-TEX эта обувь предотвращает попадание дождя и снега внутрь. Она также улучшает посадку обуви.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
GORE-TEX INVISIBLE FIT
Технология Invisible Fit обеспечивает водонепроницаемое покрытие, которое бесшовно соединяется с верхом, способствуя более быстрому высыханию.
Подошва с амортизирующей пеной FF BLAST PLUS
, которая обеспечивает сочетание мягкой амортизации и отзывчивого бега, что значительно легче, чем технология FF BLAST.
Технология PureGEL.
Более мягкая, обновлённая версия нашей технологии GEL. Примерно на 65% мягче стандартной технологии GEL.</t>
  </si>
  <si>
    <t>коричневый</t>
  </si>
  <si>
    <t>DYNABLAST 5</t>
  </si>
  <si>
    <t>1011B983-020</t>
  </si>
  <si>
    <t>Кроссовки DYNABLAST 5 созданы для любителей спорта, которые ищут комфорт для пробежек или тренировок. Мягкий верх из джаккардовой сетки и сетчатый язык улучшают посадку, комфорт и воздухопроницаемость обуви. Промежуточная подошва разработана с учетом зоны контакта в области носка и пятки. Это помогает создать более высокий возврат энергии и больший отскок при меньшей высоте подошвы.</t>
  </si>
  <si>
    <t>1011B958-001</t>
  </si>
  <si>
    <t>1011C052-101</t>
  </si>
  <si>
    <t>Представляем мужские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снижение ее веса, обеспечивая более сбалансированные ощущения и делая тренировку более плавной и комфортной.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способствует более плавному и сбалансированному шагу во время дистанционных тренировок.
Верх из сетчатой ткани - 
Легкий, дышащий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 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Подошва HYBRID ASICSGRIP - 
Сочетание резины ASICSGRIP и материалов AHARPLUS обеспечивает улучшенное сцепление на различных поверхностях и повышенную долговечность.</t>
  </si>
  <si>
    <t>GEL-KAYANO 32 LITE-SHOW</t>
  </si>
  <si>
    <t>1011C133-400</t>
  </si>
  <si>
    <t>Представляем кроссовки GEL - KAYANO  32 LITE - SHOW , вершину поддержки и комфорта. Эта версия имеет светоотражающие детали, которые улучшают вашу видимость в условиях низкой освещенности.
Они также созданы с подошвой HYBRID ASICSGRIP , носком и верхом из сетки для тепла во время холодных утренних и вечерних пробежек. Промежуточная подошва из пеноматериала
FF BLAST  PLUS в сочетании с увеличенной высотой промежуточной подошвы при снижении ее веса обеспечивает более сбалансированный процесс, делая ваши тренировки более плавными и комфортными.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помогает вам ощутить более поддерживающий и сбалансированный шаг во время тренировок на длинные дистанции.</t>
  </si>
  <si>
    <t>GT-1000 13 GTX</t>
  </si>
  <si>
    <t>1012B661-001</t>
  </si>
  <si>
    <t>Женские кроссовки для бега по асфальту и беговой дорожке Asics.
Влагонепроницаемая версия.
Беговые кроссовки Asics GT 1000 13 - стабилизирующая модель, которая подходит для тренировок любой длительности бегунам с избыточной и нейтральной пронацией.
Эта версия была усовершенствована по сравнению с предыдущей, 12-й, а именно: были усилены поддержка и амортизация.
Конструкция GT 1000 13 оснащена системой 3D GUIDANCE SYSTEM для повышения устойчивости и более сбалансированного шага. Амортизация улучшена благодаря технологии PureGEL и амортизации FLYTEFOAM в межподошве. Это помогает создать ощущение легкости и мягкости приземления, чтобы Вы могли ощущать больший комфорт при каждом шаге.
Характеристики:
Вес: 280 г
Влагозащитная мембрана: Есть
Дроп: 8 мм (33/25 мм)
Поверхность: Асфальт, Беговая дорожка
Пронация: Нейтральная, Гиперпронация
Амортизация: Максимальная
Технологии:
Сетчатый верх обеспечивает прекрасный воздухообмен и мягкое, комфортное облегание стопы
Мембрана GORE-TEX Предотвращает попадание дождя и снега внутрь ботинка, а также улучшает посадку и обеспечивает воздухопроницаемость
Система 3D GUIDANCE SYSTEM Обеспечивает адаптивную стабильность
Амортизация FLYTEFOAM Обеспечивает легкую амортизацию
Технология PureGEL в задней части подошвы обеспечивает легкую амортизацию и более мягкое приземление
Стелька OrthoLite Hybrid Max Обеспечивает мягкий комфорт
Вес - 280 г
Перепад пятка/носок - 8 мм</t>
  </si>
  <si>
    <t>Asics PureGEL. Обеспечивает легкую амортизацию и более мягкое приземление.; Gore-Tex. Мембрана: помогает предотвратить попадание дождя и грязи внутрь обуви.; Asics FlyteFoam. Самая легкая промежуточная подошва ASICS, обеспечивающая непрерывную амортизацию.</t>
  </si>
  <si>
    <t>1012B753-401</t>
  </si>
  <si>
    <t>Кроссовки женские Asics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с полным комфортом. 
Сочетание технологии PureGEL и амортизирующей пены FF BLAST PLUS ECO в кроссовках означает, что вы будете испытывать невероятный комфорт каждый раз, когда отправляетесь на пробежку.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 
Воздухопроницаемая конструкция верха из сетчатого жаккарда улучшает воздухопроницаемость, помогая сохранять ноги в прохладе во время бега, обеспечивая дополнительный комфорт.
Подошва HYBRID ASICSGRIP OUTSOLE сочетает в себе резину ASICSGRIP и материалы AHARPLUS, что обеспечивает улучшенное сцепление на различных поверхностях и повышенную долговечность.
Стелька OrthoLite X-55  обеспечивает дополнительный комфорт и управляет влажностью.</t>
  </si>
  <si>
    <t>1012B838-003</t>
  </si>
  <si>
    <t>Представляем женские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уменьшение ее веса, обеспечивает более сбалансированные ощущения и делает тренировки более плавными и комфортными.
Усиленный языкок вдоль свода стопы также обеспечивает дополнительный комфорт и поддержку. Систему 4D GUIDANCE SYSTEM, которая обеспечивает адаптивную стабилизацию. Это обеспечивает более плавный и сбалансированный шаг во время дистанционных тренировок.
Верх из сетчатой ткани - 
Легкий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3D SPACE CONSTRUCTION feature - 
Позволяет бегунам улучшить компрессию при приземлении, учитывая особенности походки. Эта функция, расположенная в передней части стопы, помогает бегунам лучше взаимодействовать с пеной, обеспечивая более мягкое ощущение под ногами.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Гибридная подошва ASICSGRIP - 
Сочетание резины ASICSGRIP и материалов AHARPLUS обеспечивает улучшенное сцепление на различных поверхностях и повышенную</t>
  </si>
  <si>
    <t>1012B838-101</t>
  </si>
  <si>
    <t>1012B903-400</t>
  </si>
  <si>
    <t>Женские кроссовки для бега по асфальту и беговой дорожке Asics
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модель Lite-Show оснащена большим количеством светоотражающих деталей для улучшения Вашей видимости в условиях низкой освещенности.
Характеристики:
Вес: 270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t>
  </si>
  <si>
    <t>GEL-KAYANO LITE 3</t>
  </si>
  <si>
    <t>1011B778-001</t>
  </si>
  <si>
    <t>Кроссовки мужские ASICS GEL-KAYANO LITE 3 — облегченная версия легендарной серии Kayano, созданная для тех, кто ценит поддержку, но не хочет лишнего веса. Модель сохранила ключевые технологии: DYNAMIC DUOMAX и GUIDANCE TRUSSTIC для контроля пронации, а также амортизацию GEL в пятке. Средняя подошва из FLYTEFOAM PROPEL добавляет энергоотдачи. Верх из дышащей сетки с минимальным количеством швов снижает риск натирания. Идеальна для быстрых тренировок, темповых забегов и соревнований — сочетает стабильность и легкость.</t>
  </si>
  <si>
    <t>черный/желтый</t>
  </si>
  <si>
    <t>GEL-PULSE 17</t>
  </si>
  <si>
    <t>1012B930-700</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</si>
  <si>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</si>
  <si>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Asics FF Blast™. Амортизация обеспечивает легкое поглощение ударов и быструю отдачу энергии.; Asics AHARPLUS. Повышает долговечность.; Asics GEL. Дополнительная амортизация.</t>
  </si>
  <si>
    <t>GEL-PULSE 17 TR</t>
  </si>
  <si>
    <t>1012C044-020</t>
  </si>
  <si>
    <t>Кроссовки GEL-PULSE 17 TR разработаны для обеспечения комфорта, необходимого для бега и несложных прогулок по пересеченной местности.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Наконец, специально разработанная для бега по пересеченной местности подошва обеспечивает лучшее сцепление, повышенную мягкость и улучшенную износостойкость на смешанном рельефе.</t>
  </si>
  <si>
    <t>Asics FF Blast™. Амортизация обеспечивает легкое поглощение ударов и быструю отдачу энергии.; Asics AHAR LO. Резина меньшей плотности, размещенная в ключевых зонах подошвы, обеспечивает надежное сцепление и тягу без ущерба для износостойкости.; Asics GEL. Дополнительная амортизация.</t>
  </si>
  <si>
    <t>GEL-SONOMA 6</t>
  </si>
  <si>
    <t>1011B050-001</t>
  </si>
  <si>
    <t>Беговые кроссовки Asics Gel Sonoma 6 обладают современным и функциональным дизайном, улучшенным комфортом и отличным сцеплением с поверхностью. Обновленная конструкция обеспечивает более надежную посадку в средней части стопы и пятке. Специальная подошва для бездорожья усиливает сцепление на суглинистых и неровных поверхностях. Данная обувь обеспечит премиальный комфорт и устойчивость на любых трассах.</t>
  </si>
  <si>
    <t>Asics AmpliFoam. Дополнительная амортизация.; OrthoLite. Амортизация.</t>
  </si>
  <si>
    <t>верх-текстиль, подкладка-текстиль, подошва-резина</t>
  </si>
  <si>
    <t>GT-2000 11 GTX</t>
  </si>
  <si>
    <t>1012B304-003</t>
  </si>
  <si>
    <t>Кроссовки женские ASICS GT-2000 11 GTX — аналогичная модель для женщин, но с учетом анатомических особенностей женской стопы: более узкая пятка, измененный центр тяжести и оптимизированная посадка. Сохраняет все преимущества: GORE-TEX®, DYNAMIC DUOMAX, GEL, FLYTEFOAM. Подходит для бега в дождливую и холодную погоду, особенно на длинные дистанции. Светоотражающие элементы повышают безопасность.</t>
  </si>
  <si>
    <t>Gore-Tex. Мембрана: помогает предотвратить попадание дождя и грязи внутрь обуви.; Asics GEL. Дополнительная амортизация.; Asics FlyteFoam. Самая легкая промежуточная подошва ASICS, обеспечивающая непрерывную амортизацию.</t>
  </si>
  <si>
    <t>GEL-PULSE 16</t>
  </si>
  <si>
    <t>1011B962-001</t>
  </si>
  <si>
    <t>Кроссовки GEL-PULSE® 16 обеспечивают комфорт, необходимый для того, чтобы вы могли сосредоточиться на тренировке. Независимо от того, бегаете ли вы или находитесь в спортзале, эти кроссовки обеспечивают хорошую амортизацию.
Данная обувь разработана с использованием специальной сетки, которая улучшает циркуляцию воздуха, сохраняя прохладу ваших ног. Она также обхватывает вашу ногу, обеспечивая мягкую и удобную посадку.
Подошва из амортизирующей пены FLYTEFOAM® в сочетании с технологией GEL® обеспечивает ощущение мягкости под ногами.</t>
  </si>
  <si>
    <t>Asics AHARPLUS. Повышает долговечность.; Asics GEL. Дополнительная амортизация.; Asics FlyteFoam. Самая легкая промежуточная подошва ASICS, обеспечивающая непрерывную амортизацию.</t>
  </si>
  <si>
    <t>1012B755-400</t>
  </si>
  <si>
    <t>Кроссовки для бега GEL-PULSE™ 16 обеспечивают комфорт и создают приятные условия для бега. Их легкая амортизация позволяет вам увеличивать дистанцию, не чувствуя лишнего веса.
Что делает кроссовки GEL-PULSE™ 16 удобными?
Технология Rearfoot GEL™ повышает комфорт, поглощая удары.
Легкая амортизирующая промежуточная подошва FLYTEFOAM™ обеспечивает хорошее поглощение ударов.
Легкий, дышащий верх помогает сохранять ноги в прохладе во время бега.</t>
  </si>
  <si>
    <t>GEL-DEDICATE 8</t>
  </si>
  <si>
    <t>1041A408-402</t>
  </si>
  <si>
    <t>Теннисные кроссовки GEL-DEDICATE 8 обеспечивают хорошую стабильность и гибкость, помогая сосредоточиться во время матча.
Верхняя часть этой модели выполнена с использованием синтетической кожи, что улучшает поддержку. Она надежно фиксирует ноги, когда вы меняете направление и стремитесь догнать сложные удары.
Поддерживающий элемент TRUSSTIC и обхватывающая подошва усиливают стабильность, позволяя при этом свободно двигать ногами. Это позволяет уверенно менять направление, особенно при боковых перемещениях.</t>
  </si>
  <si>
    <t>Asics TRUSSTIC. Улучшает стабильность.; Asics GEL. Дополнительная амортизация.</t>
  </si>
  <si>
    <t>1042A237-300</t>
  </si>
  <si>
    <t>Теннисные кроссовки Asics Gel Dedicate 8 сочетают в себе хорошую амортизацию и устойчивость с высокой износостойкостью. Эта версия, по сравнению с предыдущей, имеет более узкую конструкцию верха, благодаря чему он идеально облегает ногу. Сетчатая передняя часть верха отвечает за воздухопроницаемость. Зоны, наиболее сильно подверженные истиранию, были инкапсулированы и усилены накладками из синтетической кожи для дополнительной поддержки стопы и хорошей прочности. Система амортизации GEL Cushioning System в средней части промежуточной подошвы обеспечивает оптимальную амортизацию, а технология Trussticsystem повышает комфорт и боковую устойчивость.
Технология TRUSSTIC™ обеспечивает устойчивость и стабилизацию
Технология GEL Cushioning System в средней части промежуточной подошвы обеспечивает амортизацию, снижая нагрузку на позвоночник, пятки и колени спортсмена
Подошва из стойкой немаркой резины AHAR+ гарантирует хорошее сцепление с поверхностью и износостойкость.</t>
  </si>
  <si>
    <t>1011B794-002</t>
  </si>
  <si>
    <t>GEL-NIMBUS 26 PARIS</t>
  </si>
  <si>
    <t>1011B928-750</t>
  </si>
  <si>
    <t>Asics GEL-NIMBUS 26 PARIS — кроссовки с премиальной амортизацией для бегунов с нейтральной пронацией. Эта лимитированная коллекция вдохновлена яркими красками Парижа и превосходно подходит для ежедневных тренировок. Комфорт, стиль и улучшенная поддержка делают эту модель незаменимой для длительных пробежек. Централизованная шнуровка с петлями надежно фиксирует стопу, предотвращая её смещение и обеспечивая надежную поддержку.
- Промежуточная подошва FF BLAST PLUS ECO с мягкостью и упругостью значительно снижает ударную нагрузку на суставы, обеспечивая комфорт на каждое приземление.
- Технология PureGEL в пятке повышает амортизацию, создавая мягкие условия даже при интенсивных тренировках на длинные дистанции.
- Широкая основа и увеличенные бортики подошвы обеспечивают дополнительную устойчивость, гарантируя надежную поддержку на каждом шаге.
- Дышащий трикотажный верх Engineered и мягкий пяточный воротник улучшают посадку и комфорт, поддерживая проветривание стопы.
- Гибридная подошва с резиной ASICSGRIP и AHAR PLUS улучшает сцепление и долговечность кроссовок, идеально для различных поверхностей.</t>
  </si>
  <si>
    <t>MATCONTROL 3</t>
  </si>
  <si>
    <t>1081A053-001</t>
  </si>
  <si>
    <t>Модель MATCONTROL 3 для борьбы, разработанная для борцов, которым нужна обувь, сочетающая в себе поддержку и долговечность, представляет собой универсальное предложение, подходящее как для тренировок, так и для матчей.
Созданные с учетом надежной гибкости, эти кроссовки имеют гибкую конструкцию верха, которая движется вместе с естественным движением стопы, не жертвуя поддержкой. Дополненный отсеком для шнурков в люверсе, этот компонент помогает шнуркам оставаться заправленными и завязанными во время матчей. Кроме того, кроссовки включают в себя медиальный боковой поддерживающий блок для лучшей устойчивости во время различных движений.
Обувь также оснащена сгибающимися канавками на подошве, что обеспечивает лучшее сцепление с ковровыми поверхностями, что обеспечивает большую гибкость.</t>
  </si>
  <si>
    <t>36.5</t>
  </si>
  <si>
    <t>NOOSA TRI 16</t>
  </si>
  <si>
    <t>1011B872-301</t>
  </si>
  <si>
    <t>Asics Noosa Tri 16 — это легкие и динамичные кроссовки, идеальные для триатлона. Их передовая амортизация FF BLAST PLUS обеспечивает непревзойденный комфорт на любой дистанции, включая марафон. Легкий и дышащий сетчатый верх способствует быстрому высыханию, что особенно ценно для триатлонистов и дуатлонистов. Яркий дизайн и красочный принт делают эту модель узнаваемой и привлекательной среди бегунов.
- Промежуточная подошва с легкой пеной FF BLAST PLUS предлагает амортизацию и поглощение ударов, сохраняя легкость и маневренность.
- Дышащая сетчатая конструкция верха поддерживает вентиляцию, обеспечивая комфорт и предотвращая перегрев ног.
- Подошва с полным контактом с землей улучшает плавность и эффективность движения, снижая нагрузку на ноги.
- Прорезиненная подошва ASICSGRIP обеспечивает надёжное сцепление с поверхностями, от мокрого асфальта до дорожек.
- Конструкция упрощает надевание и снимание, обеспечивая удобство и быстрое использование во время переходов.</t>
  </si>
  <si>
    <t>зеленый/синий/красный</t>
  </si>
  <si>
    <t>NOVABLAST 5</t>
  </si>
  <si>
    <t>1012B765-501</t>
  </si>
  <si>
    <t>Женские кроссовки для бега NOVABLAST 5 — отличный выбор, если вам нужна обувь с дополнительной упругостью. Легкие и с большей отдачей энергии, чем предыдущая версия, они созданы, чтобы помочь вам бежать быстрее. Энергия на каждом шагу. Неудивительно, что это предпочитаемая тренировочная обувь среди спортсменов.
Пена FF BLAST MAX создает более мягкий, энергичный бег и обеспечивает превосходную амортизацию.
Дизайн подошвы, напоминающий батут, обеспечивает большую упругость и отзывчивость.
Промежуточная подошва и уникальный геометрический дизайн обеспечивают дополнительный возврат энергии.
Благодаря петелькам на пятке обувь легче надевать и снимать.
Материал подошвы AHAR LOW HARDNESS повышает устойчивость к износу.
Верх из сетчатого жаккарда улучшает воздухопроницаемость, помогая сохранять ноги в прохладе во время бега, обеспечивая дополнительный комфорт.
Светоотражающие детали улучшат видимость в условиях низкой освещенности.</t>
  </si>
  <si>
    <t>фиолетовый</t>
  </si>
  <si>
    <t>GT-1000 14 GTX</t>
  </si>
  <si>
    <t>1012B857-001</t>
  </si>
  <si>
    <t>Gore-Tex. Мембрана: помогает предотвратить попадание дождя и грязи внутрь обуви.</t>
  </si>
  <si>
    <t>FUJI LITE 6</t>
  </si>
  <si>
    <t>1011C086-300</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</si>
  <si>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</si>
  <si>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NETBURNER BALLISTIC FF 4</t>
  </si>
  <si>
    <t>1051A088-101</t>
  </si>
  <si>
    <t>Кроссовки волейбольные для занятий в помещении NETBURNER BALLISTIC FF 4 разработаны для повышения скорости и гибкости при движении в разных направлениях.
SPEEDTRUSS  для быстрого ускорения и резких движений, позволяющих вам двигаться быстрее.
В конструкции подошвы PRECISION SOLE используется приложение 3D-моделирования для создания нового рисунка подошвы, что позволяет добиться наилучшего баланса гибкости, легкости и сцепления; в сочетании с технологией X-GUIDANCE в гибких канавках, это обеспечивает дополнительную гибкость при разнонаправленных движениях.
Промежуточная подошва FLYTEFOAM с перепадом высоты пятки 15 мм обеспечивает повышенный комфорт и более быстрые движения.
Технологии и материалы:
Сетка с бесшовным покрытием из пленки для улучшенной и легкой посадки.
Система шнуровки-петли помогает создать удобную посадку.
Обеспечивает удобную посадку на лодыжке
Технология SPEEDTRUSS для ускорения и быстрых режущих движений.
Технология FLYTEFOAM В сочетании с 15-миллиметровым перепадом высоты пятки обеспечивается легкая амортизация и поддержка стоп в положении готовности к быстрому движению.
Новая подошва разработана с использованием приложения 3D-моделирования для создания нового рисунка подошвы, обеспечивающего наилучший баланс гибкости, легкости и сцепления.
Технология X GUIDANCE Улучшает гибкость и ловкость при разнонаправленных движениях.
Стелька производится методом окрашивания в растворе, что сокращает расход воды примерно на 33% и выбросы углерода примерно на 45% по сравнению с традиционной технологией окрашивания.</t>
  </si>
  <si>
    <t>1011C153-400</t>
  </si>
  <si>
    <t>Беговые кроссовки Asics Gel Pulse 17, созданные для ежедневных тренировок, обеспечивают идеальное сочетание комфорта и амортизации.
Технология Rearfoot GEL™ в области пятки обеспечивает мягкость и амортизацию при приземлении и снижает нагрузку на суставы во время бега. Легкая промежуточная подошва FLYTEFOAM™ стала выше на 2 мм по сравнению с предыдущей версией для обеспечения еще большей амортизации для приятного и комфортного бега. Кроме того, дышащая, мягкая  и легкая верхняя часть кроссовок помогает сохранять ноги прохладными во время бега, что обеспечивает дополнительный комфорт.
Кроссовки Asics Gel Pulse 17 станут надежным выбором для тех, кто ценит комфорт и технологичность без излишней сложности.
Технологии:
Технологичный бесшовный верх из эластичной сетки, который который уменьшает необходимость в дополнительных накладках, плотно облегает стопу, обеспечивая мягкую и комфортную посадку и отличную воздухопроницаемость
FF BLAST Легкий и упругий материал промежуточной подошвы, который обеспечивает хорошую амортизацию и отзывчивость, помогая создать ощущение легкости и комфорта
Технология GEL™ в средней части стопы и в области пятки повышает комфорт, обеспечивает амортизацию и снижает ударную нагрузку на суставы при приземлении
Резиновая вставка AHARPLUS Высококачественная износостойкая резина ASICS pinnacle в области пятки повышает износостойкость подошвы
Технологичные съемные стельки, которые обеспечивают дополнительный комфорт и помогают сохранить ноги сухими, контролируя влажность внутри обуви
Вес - 271 г
Перепад пятка/носок - 8 мм</t>
  </si>
  <si>
    <t>MAGIC SPEED 5</t>
  </si>
  <si>
    <t>1013A183-300</t>
  </si>
  <si>
    <t>Кроссовки MAGIC SPEED 5 обеспечивают энергичный рывок, позволяя вам с большей скоростью преодолевать дистанции и участвовать в соревнованиях.
Они также примерно на 50 г легче, чем предыдущая версия.
В промежуточную подошву добавлены амортизация FF LEAP и технология FF BLAST PLUS, обеспечивающие улучшенные ощущения при беге и мощный отталкивание.
В сочетании с меньшим перепадом высоты (7 мм), меньшей общей высотой подошвы (на 6 мм меньше в пятке и на 5 мм меньше в передней части стопы по сравнению с предыдущей версией) и переработанной карбоновой пластиной, эти кроссовки обеспечивают отзывчивый рывок и лучший контроль. Идеальный выбор для темповых тренировок, интервалов и соревнований. Кроссовки помогают развивать высокую скорость и уверенно держать ритм на всей дистанции.</t>
  </si>
  <si>
    <t>GEL-PULSE 15 GTX</t>
  </si>
  <si>
    <t>1011B781-003</t>
  </si>
  <si>
    <t>Мужские кроссовки для бега по асфальту и беговой дорожке Asics.
Беговые кроссовки Asics Gel Pulse 15 GoreTex, удобные и непромокаемые, хорошо подходят для бега в сырую погоду. 
Пена FLYTEFOAM в промежуточной подошве, в сочетании с технологией GEL в пятке, обеспечивает мягкий, но, вместе с тем, отзывчивый бег.
Технологичный верх из эластичной жаккардовой сетки улучшает воздухопроницаемость, плотно облегает стопу, обеспечивая мягкую и комфортную посадку.
Водонепроницаемая мембрана GORE-TEX  помогает ногам оставаться сухими в сырую погоду.
Технология GEL в области пятки отвечает за поглощение ударов и создает более мягкое ощущение при приземлении и отталкивании.
Резина AHARPLUS в области пятки повышает износостойкость подошвы.
Перепад пятка/носок составляет 8 мм.
Средний вес - 280 г (560 г пара).
Разработаны для нейтральной и недостаточной пронации.</t>
  </si>
  <si>
    <t>1012B592-003</t>
  </si>
  <si>
    <t>Кроссовки Gel-Pulse 15 G-TX сочетают в себе передовые технологии амортизации и водонепроницаемую мембрану Gore-Tex, что делает их отличным выбором для бегунов, которые ценят комфорт, защиту и уверенность в любых погодных условиях.
Межподошва из упругого пеноматериала FlyteFoam равномерно распределяет давление по всей подошве, обеспечивая мягкий и комфортный контакт с поверхностью, независимо от типа покрытия. Специальные гелевые вставки в передней и задней частях подошвы эффективно поглощают удары во время приземления. Технология GEL снижает нагрузку на суставы и мышцы, позволяя наслаждаться длительными прогулками и тренировками.
Эта обувь разработана с использованием специальной сетки, которая улучшает циркуляцию воздуха, сохраняя прохладу ваших ног. Мембрана Gore-Tex обеспечивает защиту от воды и ветра, сохраняя при этом отличную вентиляцию. Мягкая анатомическая стелька адаптируется к форме стопы, обеспечивая комфорт и поддержку в течение всего дня. Она также обладает антибактериальными свойствами, предотвращая появление неприятного запаха. Усиленная резиновая подошва AHAR+ обладает повышенной износостойкостью и улучшенным сцеплением с поверхностью.
Вес: 240 грамм (женский размер 7H US). Перепад: 8 мм.</t>
  </si>
  <si>
    <t>Asics AHARPLUS. Повышает долговечность.; Gore-Tex. Мембрана: помогает предотвратить попадание дождя и грязи внутрь обуви.; Asics GEL. Дополнительная амортизация.</t>
  </si>
  <si>
    <t>GEL-EXCITE 11</t>
  </si>
  <si>
    <t>1011C080-403</t>
  </si>
  <si>
    <t>Кроссовки GEL-EXCITE 11 отличаются удобной и универсальной конструкцией. Они разработаны для максимального комфорта во время бега и занятий фитнесом.
Кроссовки оснащены промежуточной подошвой с технологией AMPLIFOAM PLUS и имеют более высокую подошву, что обеспечивает более мягкую и комфортную амортизацию.Разработаны для нейтральной и гипопронации.
Верх из сетчатого жаккарда - 
Создает более мягкое ощущение на ноге.
Амортизация AMPLIFOAM PLUS - 
Амортизация средней подошвы, обеспечивающая более мягкий и комфортный ход, чем стандартная амортизация AMPLIFOAM.
Технология GEL в задней части стопы - 
Амортизирующий материал, помещенный в среднюю часть подошвы обуви, обеспечивает амортизацию и поглощение ударов.
Стелька ORTHOLITE - 
Стелька, обеспечивающая амортизацию и отвод влаги для более прохладной и сухой среды.</t>
  </si>
  <si>
    <t>1012B861-004</t>
  </si>
  <si>
    <t>Женские кроссовки Asics GEL-EXCITE 11 – идеально подходят для любительниц бега и фитнеса. Они разработаны для обладательниц нейтральной гипопронации и сочетают в себе стиль и функциональность. Эти кроссовки обеспечивают максимальный комфорт благодаря уникальным амортизационным технологиям и продуманному дизайну.
Система амортизации AMPLIFOAM PLUS и повышенная подошва обеспечивают мягкость и защиту при каждом шаге. Технология FF BLAST PLUS делает этот процесс лёгким и позволяет наслаждаться отзывчивым бегом. Особое внимание стоит уделить технологии PureGEL, которая примерно на 65% мягче стандартной GEL, гарантируя невероятную мягкость и комфорт.
Сетчатый верх изготовлен из лёгкой и дышащей ткани, что позволяет ногам оставаться в комфорте и без лишних накладок. Подошва FLUIDRIDE обеспечивает плавность движений, а светоотражающие детали улучшают видимость в темное время суток. Стелька OrthoLite X-30 дышащая и амортизирующая, а удобная петелька на пятке обеспечивает лёгкое одевание и снимание обуви.</t>
  </si>
  <si>
    <t>HN7M4-9696</t>
  </si>
  <si>
    <t>GT-2000 12 MK</t>
  </si>
  <si>
    <t>1011B798-001</t>
  </si>
  <si>
    <t>Кроссовки мужские ASICS GT-2000 12 MK — обновленная версия популярной стабильной модели с улучшенными материалами и конструкцией. Технология DYNAMIC DUOMAX эффективно контролирует пронацию, а амортизация GEL в пятке снижает ударную нагрузку. Средняя подошва из FLYTEFOAM обеспечивает легкость и упругость. Верх из дышащей сетки с минимальной поддержкой обеспечивает комфорт без перегрузки. Подходит для бегунов с умеренной гиперпронацией, которым нужна надежная, но не тяжелая обувь для ежедневных тренировок и пробежек до 20 км.</t>
  </si>
  <si>
    <t>1011B867-003</t>
  </si>
  <si>
    <t>Asics GEL-KAYANO 31 — идеальные беговые кроссовки для длительных дистанций, обеспечивающие превосходную стабилизацию. Новая версия комплектуется 4D Guidance System и FlyteFoam Blast Plus Eco, улучшая устойчивость и амортизацию. Эти кроссовки гарантируют комфорт и поддержку на самых интенсивных тренировках. Переработанный задний воротник повышает посадку и комфорт, добавляя светоотражающие элементы для увеличения безопасности в темное время суток.
- 4D Guidance System поддерживает стопу при каждом приземлении, обеспечивая адаптивную устойчивость и плавность шага.
- Амортизация FlyteFoam Blast Plus Eco предлагает упругость и комфорт, снижая усталость ноги на длинных дистанциях.
- Технология PureGEL в области пятки смягчает ход, делая тренировки на дистанции более приятными и комфортными.
- Новый верх из мягкой сетки улучшает воздухопроницаемость и комфорт, обеспечивая оптимальный микроклимат внутри обуви.
- Подошва с гибридной резиной ASICS Grip и AHAR Plus обеспечивает долговечность и надёжное сцепление на любой поверхности.</t>
  </si>
  <si>
    <t>1011B881-002</t>
  </si>
  <si>
    <t>Asics GEL-CONTEND 9 разработаны для бегунов, которые ценят амортизацию, поддержку и долговечность. Эти кроссовки сочетают в себе технологии GEL и AMPLIFOAM+ для улучшенного комфорта и мягкости, обеспечивая уверенность на каждую пробежку. Жаккардовый верх и синтетическая строчка усиливают воздухопроницаемость и поддержку. Экологичность достигается за счет использования переработанных материалов, сокращая выбросы углерода и водопотребление.
- Промежуточная подошва с технологией Rearfoot GEL и AMPLIFOAM+ повышает долговечность, амортизацию и общее ощущение мягкости.
- Жаккардовый сетчатый верх в сочетании с синтетической отделкой улучшает вентиляцию и обеспечивает надежную посадку для стопы.
- Стелька OrthoLite предлагает превосходный комфорт, отводя влагу и поддерживая ноги свежими во время длительных тренировок.
- Технология GUIDANCE LINE обеспечивает устойчивость и равномерность шага, минимизируя усталость стопы.</t>
  </si>
  <si>
    <t>1011B881-406</t>
  </si>
  <si>
    <t>верх: текстиль, иск.кожа, подкладка: текстиль, подошва: резина</t>
  </si>
  <si>
    <t>1011B962-004</t>
  </si>
  <si>
    <t>1011B962-750</t>
  </si>
  <si>
    <t>1011B983-001</t>
  </si>
  <si>
    <t>1011B983-405</t>
  </si>
  <si>
    <t>1011B983-750</t>
  </si>
  <si>
    <t>1011C048-200</t>
  </si>
  <si>
    <t>Ощутите мягкость в кроссовках GEL-CUMULUS 27 GTX. Благодаря мембране GORE-TEX эти кроссовки предотвращают попадание дождя и снега внутрь. 
Амортизация FF BLAST PLUS и технология PureGEL  расположены в промежуточной подошве. Эти материалы обеспечивают более мягкое приземление и более энергичный отрыв от земли во время тренировки.
Подошва FLUIDRIDE способствует более плавному переходу между шагами.
GORE-TEX INVISIBLE FIT
Технология Invisible Fit обеспечивает водонепроницаемое покрытие, которое надежно соединено с верхом, способствуя более быстрому высыханию.
Амортизация FF BLAST PLUS
Пена, обеспечивающая сочетание воздушной амортизации и отзывчивого бега, легче, чем технология FF BLAST.
Технология PureGEL
Более мягкая, обновлённая версия технологии GEL. Примерно на 65% мягче стандартной технологии GEL.
Верх из сетчатой ​​ткани
Легкий, дышащий сетчатый материал помогает сократить необходимость в дополнительных накладках. 
Светоотражающие детали
Разработан для улучшения видимости в условиях низкой освещенности.
Стелька OrthoLite X-30
Стелька, обеспечивающая амортизацию и отвод влаги для более прохладной и сухой среды.</t>
  </si>
  <si>
    <t>1011C048-201</t>
  </si>
  <si>
    <t>Ощутите мягкость в кроссовках GEL-CUMULUS 27 GTX. Благодаря мембране GORE-TEX эти кроссовки предотвращают попадание дождя и снега внутрь. 
Амортизация FF BLAST PLUS и технология PureGEL  расположены в промежуточной подошве. Эти материалы обеспечивают более мягкое приземление и более энергичный отрыв от земли во время тренировки.
Подошва FLUIDRIDE способствует более плавному переходу между шагами.
GORE-TEX INVISIBLE FIT
Технология Invisible Fit обеспечивает водонепроницаемое покрытие, которое надежно соединено с верхом, способствуя более быстрому высыханию.
Амортизация FF BLAST PLUS
Пена, обеспечивающая сочетание воздушной амортизации и отзывчивого бега, легче, чем технология FF BLAST.
Технология PureGEL
Более мягкая, обновлённая версия технологии GEL. Примерно на 65% мягче стандартной технологии GEL.
Верх из сетчатой ткани
Легкий, дышащий сетчатый материал помогает сократить необходимость в дополнительных накладках. 
Светоотражающие детали
Разработан для улучшения видимости в условиях низкой освещенности.
Стелька OrthoLite X-30
Стелька, обеспечивающая амортизацию и отвод влаги для более прохладной и сухой среды.</t>
  </si>
  <si>
    <t>1011C050-001</t>
  </si>
  <si>
    <t>Кроссовки PATRIOT 14 разработаны для того, чтобы помочь бегунам ускорить свой темп. В передней части стопы по сравнению с предыдущей моделью использовано больше пеноматериала, что обеспечивает более мягкое и плавное приземление.
Верх кроссовок также выполнен из дышащей сетки, что улучшает вентиляцию и помогает сохранять ноги в прохладе.
Формованная резиновая подошва имеет больше гибких канавок для повышения гибкости и более плавного бега.</t>
  </si>
  <si>
    <t>1011C050-401</t>
  </si>
  <si>
    <t>1011C052-001</t>
  </si>
  <si>
    <t>1011C052-002</t>
  </si>
  <si>
    <t>1011C052-004</t>
  </si>
  <si>
    <t>1011C052-402</t>
  </si>
  <si>
    <t>1011C056-401</t>
  </si>
  <si>
    <t>1011C077-001</t>
  </si>
  <si>
    <t>1011C077-004</t>
  </si>
  <si>
    <t>1011C077-400</t>
  </si>
  <si>
    <t>1011C080-001</t>
  </si>
  <si>
    <t>1011C080-402</t>
  </si>
  <si>
    <t>GEL-TRABUCO MT GTX</t>
  </si>
  <si>
    <t>1011C085-400</t>
  </si>
  <si>
    <t>Кроссовки GEL-TRABUCO MT GTX — это удобная модель для исследования троп. Благодаря более комфортной системе невидимой посадки GORE-TEX, эти кроссовки предотвращают попадание дождя и снега внутрь обуви.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шнурков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Разработано для нейтральной и гипопронации.</t>
  </si>
  <si>
    <t>GEL-NIMBUS 28</t>
  </si>
  <si>
    <t>1011C127-400</t>
  </si>
  <si>
    <t>Кроссовки GEL-NIMBUS 28 — одна из самых удобных моделей в линейке беговых кроссовок ASICS. Благодаря примерно на 20 г меньшему весу по сравнению с предыдущей версией, эта обувь продолжает обеспечивать отличную амортизацию, делая длинные пробежки более комфортными.
Посредине подошвы используется сочетание амортизирующих материалов FF BLAST PLUS и технологии PureGEL. Эти компоненты создают легкую и мягкую амортизацию, которая ощущается как приземление на облака.
Верх выполнен из инженерного трикотажного материала, мягко облегающего стопу и обеспечивающего комфорт.</t>
  </si>
  <si>
    <t>1011C127-401</t>
  </si>
  <si>
    <t>Максимальный комфорт для длинных дорожных пробежек
ASICS GEL-Nimbus 28 — флагманская модель для нейтральных бегунов, ориентированная на максимальную амортизацию и комфорт. Обновлённая версия стала примерно на 25 г легче предшественника, сохранив фирменное ощущение «бега по облакам». Эти кроссовки созданы для тех, кто ценит плавность, мягкость и стабильность на длинных дистанциях по асфальту.
Ключевые технологии и характеристики
Амортизация и конструкция подошвы
FF BLAST PLUS — лёгкая и отзывчивая пена межподошвы, обеспечивающая мягкое приземление и упругую отдачу энергии, при этом легче классического FF BLAST.
PureGEL — обновлённая гелевая технология, примерно на 65% мягче стандартного GEL, эффективно поглощает ударные нагрузки и делает каждый шаг максимально плавным.
Максимальная амортизация — идеально подходит для длительных пробежек и восстановления.
Подошва и сцепление
Гибридная подошва ASICSGRIP + AHARPLUS — сочетает надёжное сцепление с асфальтом и повышенную износостойкость в зонах повышенной нагрузки.
Подходит для ежедневных тренировок и больших беговых объёмов.
Верх и комфорт
Верх из искусственного трикотажа — лёгкий, дышащий и эластичный материал, который мягко обволакивает стопу и снижает необходимость в жёстких накладках.
Стелька OrthoLite X-55 — премиальная амортизация, хороший отвод влаги и комфорт в прохладных условиях.
Светоотражающие элементы — повышают видимость в тёмное время суток и ранним утром.
Экологичность
Не менее 75% материалов верха изготовлены из переработанного сырья.
Стелька окрашена методом solution dye, что снижает потребление воды примерно на 33% и выбросы CO₂ примерно на 45%.
Вес, платформа и посадка
Вес: ~281 г
Перепад пятка–носок: 8 мм
Поддержка: нейтральная
Поверхность: дорога (асфальт)</t>
  </si>
  <si>
    <t>GT-2000 14 TR</t>
  </si>
  <si>
    <t>1011C129-300</t>
  </si>
  <si>
    <t>Кроссовки GT-2000 14 TR разработаны для обеспечения более энергичного темпа и комфортной поддержки во время бега.
В центре подошвы расположен батутный элемент. Это способствует более отзывчивому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Специальная конструкция подошвы для бездорожья способствует улучшению сцепления, повышает мягкость и повышает износостойкость на смешанной местности.
Верх из сетки - 
Легкий сетчатый материал, уменьшающий необходимость в дополнительных накладках.
Асимметричное крыло языка - 
Специальная конструкция язычка обеспечивает комфортное и надежное прилегание к средней части стопы, одновременно уменьшая движение языка.
Адаптивная система стабилизации,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  LO - Резина меньшей плотности, размещенная в ключевых зонах подошвы, обеспечивает надежное сцепление и тягу без ущерба для долговечности.
Специальная подошва для бега по бездорожью обеспечивает дополнительное сцепление.</t>
  </si>
  <si>
    <t>GT-1000 14 TR</t>
  </si>
  <si>
    <t>1011C131-300</t>
  </si>
  <si>
    <t>Мужские кроссовки для бега по асфальту, лесным тропам и пересеченной местности Asics
Беговые кроссовки Asics GT 1000 14 TR - это стабилизирующая модель, разработанная для бегунов с нейтральной или с незначительной гиперпронацией. GT 1000 14 сочетают в себе поддержку, легкий вес и превосходную амортизацию и идеально подходят для тренировок любой длительности бегунам, которые стремятся к стабильности и комфорту. 
Модель 14-го поколения, сохранив все ключевые технологии серии GT-1000, была усовершенствована с акцентом на еще более эффективную амортизацию. Промежуточная подошва дополнена пеной FF BLAST™, чтобы обеспечить амортизацию, подобную "облаку", и более энергичную реакцию, чтобы Вы могли бежать сколько угодно долго, не отказываясь от комфорта. Система стабилизации 3D GUIDANCE SYSTEM™ повышает устойчивость и обеспечивает сбалансированный и уверенный шаг.
И, наконец, эта версия GT 14 TR (Traction) имеет гибридную конструкцию подошвы для тех случаев, когда Вы переходите с дороги на легкие тропы. Специальный рисунок протектора trail обеспечивает лучшее сцепление, повышенную мягкость и долговечность на пересеченной местности.
Кроссовки Asics GT 1000 14, технологичные, надежные и комфортные, предлагающие великолепное сочетание стабилизации и амортизации за разумные деньги, помогут Вам бегать с удовольствием и без травм.
Характеристики:
Вес: 275 г
Дроп: 8 мм
Влагозащитная мембрана: Нет
Поверхность: Асфальт, Легкие тропы, Слабопересеченная местность
Пронация: Нейтральная, Гиперпронация
Пол: Мужской
Уровень Амортизации: Высокий
Технологии:
Верх изготовлен из легкой, эластичной и хорошо пропускающей воздух сетки, имеющей участки с более широким переплетением для обеспечения постоянной вентиляции
Асимметричный язычок-крылышко обеспечивает комфортное и безопасное ощущение в области середины стопы
Максимальная амортизация FF BLAST™ Одна из самых энергичных пен Asics для промежуточной подошвы, которая отличается мягкостью, напоминающей облако, и отзывчивой отдачей энергии при каждом шаге для максимального комфорта даже на самых твердых поверхностях
Технология 3D GUIDANCE SYSTEM™ Адаптивная система стабилизации, обеспечиваемая геометрией платформы и контролируемой деформацией
Технология PureGEL™ Более мягкая, обновленная версия технологии GEL®, примерно на 65% мягче по сравнению со стандартной технологией GEL®, обеспечивает более мягкую амортизацию, уменьшая воздействие на суставы и позволяя Вам бежать с комфортом
Подошва с геометрией в форме батута повышает устойчивость на этапе отрыва стопы от земли
Мягкий воротник, расширенный сзади для лучшей защиты ахиллова сухожилия
Гибридная стелька Max LIte Разработана таким образом, чтобы обеспечить улучшенное управление влажностью, воздухопроницаемость и амортизацию
Резиновая подошва AHAR™ LO Резина низкой плотности, размещенная в ключевых зонах подошвы, обеспечивает надежное сцепление с поверхностью и долговечность
AHARPLUS™ Высококачественная износостойкая резина ASICS pinnacle, расположенная на подошве в области пятки, примерно в три раза прочнее, чем стандартные резиновые подошвы
Специальный рисунок протектора подошвы TR (trail) обеспечивает лучшее сцепление, повышенную мягкость и долговечность на пересеченной местности
Светоотражающие детали предназначены для улучшения Вашей видимости в условиях недостаточной освещенности.</t>
  </si>
  <si>
    <t>GEL-NIMBUS 27 TR</t>
  </si>
  <si>
    <t>1011C136-300</t>
  </si>
  <si>
    <t>Благодаря технологии Asics GEL эти кроссовки обеспечивают превосходную амортизацию и комфорт, делая каждый шаг легким. Модель Gel-Nimbus, разработанная для бегунов, которые ищут баланс стиля и функциональности, — это ваш выбор, как для эффективности, так и для создания модного образа.</t>
  </si>
  <si>
    <t>GEL-CUMULUS 28</t>
  </si>
  <si>
    <t>1011C143-001</t>
  </si>
  <si>
    <t>Беговые кроссовки Asics Gel Cumulus 28 традиционно остаются самыми мягкими кроссовками Asics, являя собой идеальное сочетание комфорта и производительности. Эти легкие кроссовки разработаны для обеспечения плавного бега. Пена FF BLAST™ MAX, одна из самых эффективных амортизационных технологий на сегодняшний день, делает кроссовки намного легче и обеспечивает эффективный возврат энергии с каждым Вашим шагом, позволяя во время бега  приземляться мягко, как на облако, и плавно отталкиваться носком.
 В дополнение к пене в промежуточной подошве технология PureGEL™ создает высокий уровень комфорта и амортизации, значительно снижая нагрузку на суставы.
Передовая технология межподошвы FLUIDRIDE™, сочетающая в себе два высокотехнологичных компонента - легкий пеноматериал SpEVA и Solyte - обеспечивает легкость обуви, великолепную амортизацию, отличный возврат энергии и плавный перекат стопы, что делает кроссовки идеальными для длинных дистанций. FluidRide используется в топовых беговых моделях Asics, предлагая максимальный комфорт и легкость.
Резина низкой плотности AHAR™ LO, расположенная в ключевых областях подошвы, служит для дополнительного сцепления с поверхностью и долговечности в зонах повышенного износа.
Характеристики:
Вес: 259 г
Дроп: 8 мм (38,5/30,5 мм)
Влагозащитная мембрана: Нет
Поверхность: Асфальт, Беговая дорожка
Пронация: Нейтральная, Гипопронация
Пол: Мужской
Уровень Амортизации: Максимальный</t>
  </si>
  <si>
    <t>1011C143-400</t>
  </si>
  <si>
    <t>1011C143-401</t>
  </si>
  <si>
    <t>1011C153-002</t>
  </si>
  <si>
    <t>1011C160-400</t>
  </si>
  <si>
    <t>GEL-CUMULUS 27 TOKYO</t>
  </si>
  <si>
    <t>1011C186-500</t>
  </si>
  <si>
    <t>Ощутите мягкость под ногами с кроссовками GEL-CUMULUS 27 TOKYO.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t>
  </si>
  <si>
    <t>1011C283-300</t>
  </si>
  <si>
    <t>GEL-CUMULUS 24 GTX</t>
  </si>
  <si>
    <t>1012B311-500</t>
  </si>
  <si>
    <t>Кроссовки женские ASICS GEL-CUMULUS 24 GTX  — водонепроницаемая версия мягких кроссовок Cumulus. Мембрана GORE-TEX® защищает от влаги, а средняя подошва из FLYTEFOAM и GEL в пятке обеспечивают комфорт. Верх из сетки с армированными вставками. Подходит для бега в прохладную и сырую погоду. Идеальна для женщин, ценящих амортизацию и сухость ног — особенно в осенне-зимний период.</t>
  </si>
  <si>
    <t>1012B753-002</t>
  </si>
  <si>
    <t>1012B755-002</t>
  </si>
  <si>
    <t>1012B776-500</t>
  </si>
  <si>
    <t>Кроссовки женские DYNABLAST 5 предназначены для любителей фитнеса и бега, которым нужен комфорт во время пробежек или тренировок.
Мягкий верх из жаккардовой сетки и сетчатый язычок улучшают посадку, комфорт и воздухопроницаемость обуви.
Промежуточная и внешняя подошва спроектированы таким образом, чтобы максимально эффективно воздействовать на подушечку стопы и пятку. Это способствует более эффективному возврату энергии и лучшему отскоку при меньшей высоте подошвы.
Верх из сетчатого жаккарда - 
Помогает улучшить воздухопроницаемость.
Амортизация FF BLAST PLUS - 
Обеспечивает легкое поглощение ударов и отзывчивый отскок.
Стелька OrthoLite X-30 - 
Обеспечивает мягкость и комфорт при надевании. 
Подошва AHAR LO резиновая - 
Помогает улучшить долговечность.
Разработано для нейтральной и гипопронации.</t>
  </si>
  <si>
    <t>1012B776-700</t>
  </si>
  <si>
    <t>1012B838-002</t>
  </si>
  <si>
    <t>1012B843-001</t>
  </si>
  <si>
    <t>1012B843-003</t>
  </si>
  <si>
    <t>1012B843-300</t>
  </si>
  <si>
    <t>GT-2000 14 GTX</t>
  </si>
  <si>
    <t>1012B844-001</t>
  </si>
  <si>
    <t>Устойчивые и энергичные кроссовки, предназначенные для бега в ненастную погоду. Кроссовки беговые GT-2000 14 GTX созданы для более энергичного бега и комфортной поддержки. Благодаря системе GORE-TEX Invisible Fit, обеспечивающей дополнительный комфорт и предотвращающей попадание дождя и снега внутрь кроссовок, стопа остается мягкой и не нагревается.
В центре подошв расположен батутный элемент. Это способствует более плавному отталкиванию.
Промежуточная подошва дополнена амортизирующим блоком FF BLAST MAX. Эта пена обеспечивает более энергичный отрыв от земли и воздушную мягкость при приземлении.
Наконец, специальные конструкции для бездорожья обеспечивают постоянное сцепление, повышенную мягкость и износостойкость в смешанной местности.
Легкий сетчатый материал.
GORE-TEX INVISIBLE FIT - 
Технология Invisible Fit обеспечивает водонепроницаемое покрытие, которое надежно соединено с верхом, способствуя более быстрому высыханию.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Резина меньшей плотности, размещенная в ключевых зонах подошвы, обеспечивает надежное сцепление и тягу без ущерба для долговечности.
Специальная подошва для бега по бездорожью обеспечивает дополнительное сцепление.</t>
  </si>
  <si>
    <t>Asics PureGEL. Обеспечивает легкую амортизацию и более мягкое приземление.; Asics FF BLAST MAX. Амортизация.; Gore-Tex. Мембрана: помогает предотвратить попадание дождя и грязи внутрь обуви.</t>
  </si>
  <si>
    <t>1012B859-001</t>
  </si>
  <si>
    <t>1012B859-100</t>
  </si>
  <si>
    <t>1012B861-001</t>
  </si>
  <si>
    <t>1012B865-700</t>
  </si>
  <si>
    <t>Кроссовки для трейлового бега FUJI LITE 6 созданы для уверенного бега по пересечённой местности, обеспечивая отличный контроль, надёжное сцепление и мягкую, отзывчивую амортизацию. Благодаря технологии FF BLAST PLUS они предлагают ощущение облачной мягкости при каждом шаге, а переработанные материалы и продуманный дизайн делают модель экологичной и удобной.
Обновлённая геометрия средней части стопы и улучшенная фиксация обеспечивают стабильность и комфорт даже на технически сложных трассах.
Особенности модели:
Амортизация FF BLAST PLUS – легкая, облачная, отзывчивая.
ASICSGRIP – прочная резиновая подошва с отличным сцеплением на любом рельефе.
Обновлённая конструкция средней части стопы – для лучшего контроля на сложных участках.
Верх из дышащей искусственной сетки – снижает вес и исключает необходимость в дополнительных накладках.
Улучшенные проушины и посадка – для уверенного ощущения на ноге.
Кружевная лента на язычке – фиксирует шнурки, чтобы не мешали во время бега.
Светоотражающие элементы – повышают видимость в условиях слабой освещённости.
Подходит для веганов – материалы не содержат компонентов животного происхождения.
Характеристики   
Вес: 220/250 г. 
Перепад (дроп): 4 мм.
Выступы подошвы: 4 мм.
Тип сцепления: трейл, каменистая и неровная поверхность.
Кому подойдут: 
Эта модель создана для бегунов, которым важны стабильность, уверенность на трассе и комфорт при движении по пересечённой местности.</t>
  </si>
  <si>
    <t>1012B899-003</t>
  </si>
  <si>
    <t>1012B899-500</t>
  </si>
  <si>
    <t>1012B899-700</t>
  </si>
  <si>
    <t>1012B930-400</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</si>
  <si>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</si>
  <si>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1012B955-500</t>
  </si>
  <si>
    <t>Женские беговые кроссовки Asics GEL-CUMULUS 27 TOKYO сочетают в себе комфорт и функциональность благодаря фирменному дизайну, воплощающему дух Токио. Эта модель — безопасный выбор для бегунов любого уровня подготовки: от тренировок на средние дистанции до длительных пробежек. Лёгкая конструкция и технология амортизации сделают ваши шаги плавными, как облака. Элегантный дизайн дополнит ваш спортивный стиль и сделает бег ещё более приятным.
Промежуточная подошва FF BLAST™ PLUS: обеспечивает длительный комфорт благодаря сверхлегкой и энергичной амортизации.
Технология PureGEL™: поглощает удары, снижает нагрузку на суставы и обеспечивает мягкость при спусках.
Стелька OrthoLite™ X-30: обеспечивает длительную мягкость, воздухопроницаемость и освежающие ощущения во время бега.
Подошва FluidRide™: обеспечивает более плавный переход между шагами благодаря своей гибкой структуре.</t>
  </si>
  <si>
    <t>1013A183-100</t>
  </si>
  <si>
    <t>1014A267-020</t>
  </si>
  <si>
    <t>1014A267-501</t>
  </si>
  <si>
    <t>GT-1000 12 GS</t>
  </si>
  <si>
    <t>1014A296-020</t>
  </si>
  <si>
    <t>Кроссовки GT-1000 11 GRADE SCHOOL (Детские) созданы для того, чтобы ноги сохраняли энергию в движении. Система поддержки LITETRUSS размещена в межподошве для повышения устойчивости. Между тем, амортизация E.V.A и технология GEL обеспечивают хорошую амортизацию и ощущение мягкости под ногами. Обувь разработана с учетом детской колодки, что обеспечивает более удобную посадку для растущих ног. Наконец, ASICS GT-1000 12 GS включает в себя твердую резиновую подошву, внутреннюю часть и резиновую прошивку на носке для повышения долговечности.</t>
  </si>
  <si>
    <t>Asics LITETRUSS™. Технология улучшает медиальную поддержку и целостность среднего отдела стопы.; Asics GEL. Дополнительная амортизация.</t>
  </si>
  <si>
    <t>1014A299-020</t>
  </si>
  <si>
    <t>K12</t>
  </si>
  <si>
    <t>1</t>
  </si>
  <si>
    <t>JOLT 4 GS</t>
  </si>
  <si>
    <t>1014A300-020</t>
  </si>
  <si>
    <t>Вдохновленные беговой серией GT, детские кроссовки Asics JOLT 4 GRADE SCHOOL представляют собой многофункциональную модель, созданную для бега и повседневного использования. Эта обувь дополнена прошитыми накладками для улучшения поддержки в верхней части.
Сетчатые подкладки обеспечивают лучший поток воздуха и сохраняют ноги прохладными, а прошитый носок и твердая резиновая подошва повышают долговечность и продлевают срок службы.
Чтобы сделать эту модель еще мягче, были разработаны более гибкие канавки на платформе, а верх усилен стежковыми накладками. Мягкая стелька ORTHOLITE обеспечивает комфорт в течение дня.
Поверхность: Асфальт.
Вес: 187 г.
Перепад: 8.5 мм.
Без мембраны.
Разработаны для нейтральной пронации.</t>
  </si>
  <si>
    <t>NOVABLAST 4 GS</t>
  </si>
  <si>
    <t>1014A317-700</t>
  </si>
  <si>
    <t>Кроссовки детские ASICS NOVABLAST 4 GS — яркие и энергичные кроссовки для девочек. Технология FLYTEFOAM BLAST обеспечивает пружинистость шага, а легкий вес способствует свободному движению. Подошва с хорошим сцеплением. Подходят для бега, игр и активного отдыха. Стильный дизайн и удобная посадка делают их идеальным выбором для школы и спортивных секций.</t>
  </si>
  <si>
    <t>GT-1000 13 GS</t>
  </si>
  <si>
    <t>1014A343-008</t>
  </si>
  <si>
    <t>Кроссовки GT-1000™ 13 GRADE SCHOOL — это универсальные кроссовки, которые подходят для разных дистанций. Обновленная амортизация под стопой, которая делает каждый шаг более комфортным и энергичным.
Специальная детская колодка и контроль размера стельки помогают приспособиться к растущей стопе. Кроме того, внутренняя часть подошвы и резиновый шов на носке повышают прочность.
Наконец, технология GEL® обеспечивает комфортную амортизацию в течение всего дня.</t>
  </si>
  <si>
    <t>GT-1000 13 PS</t>
  </si>
  <si>
    <t>1014A344-008</t>
  </si>
  <si>
    <t>Кроссовки GT-1000 13 PS (для дошкольников) — универсальные, обеспечивающие устойчивость кроссовки, подходящие для бега на различные дистанции. Мы обновили амортизацию под стопой, чтобы сделать их более комфортными и энергичными.
Эта модель имеет продуманную конструкцию с медиальной частью подошвы и резиновым швом на носке, что повышает прочность. Застёжка на липучке обеспечивает более плотную посадку.
Наконец, технология GEL обеспечивает комфортную амортизацию в течение всего дня.
Система застежки-липучки.</t>
  </si>
  <si>
    <t>GEL-NOOSA TRI 16 GS</t>
  </si>
  <si>
    <t>1014A346-700</t>
  </si>
  <si>
    <t>Модель GEL-NOOSA TRI™ 15 GRADE SCHOOL.
Кроссовки с сетчатым верхом представлены яркой цветовой гаммой и серией смелых графических изображений «NOOSA».
Кроссовки отличаются повышенным комфортом благодаря промежуточной подошве из ЭВА и повышенной гибкости в передней части стопы, а также прошитой резиновой подошвой на носке для повышения долговечности.</t>
  </si>
  <si>
    <t>Asics EVA. Амортизация.; Asics GEL. Дополнительная амортизация.</t>
  </si>
  <si>
    <t>NOVABLAST 5 GS</t>
  </si>
  <si>
    <t>1014A367-004</t>
  </si>
  <si>
    <t>Кроссовки детские для бега NOVABLAST 5 GRADE SCHOOL оснащены отзывчивой системой амортизации, которая помогает производить энергичный отскок. Кроссовки усилены резиновой строчкой на носке, фирменной надписью на подошве и конструкцией подошвы с закругленными краями, что обеспечивает большую эластичность и дополнительную прочность. Они также разработаны для обеспечения лучшего толчка, чтобы ваш малыш мог бегать с большим комфортом.
Верх из сетки.
Колодка, разработанная специально для детей.
Повышенная прочность.
Технология EVA — обеспечивает отзывчивую амортизацию.
Стелька производится с использованием процесса окрашивания в растворе, что снижает потребление воды примерно на 33% и выбросы углерода примерно на 45% по сравнению с обычной технологией окрашивания.
Перепад пятки: 8,5 мм</t>
  </si>
  <si>
    <t>GEL-DEDICATE 8 PADEL</t>
  </si>
  <si>
    <t>1041A414-003</t>
  </si>
  <si>
    <t>Падел</t>
  </si>
  <si>
    <t>Кроссовки Asics GEL-Dedicate 8 Padel представляют собой специальную обувь, разработанную для падельного тенниса, популярной ракетной игры с элементами тенниса.  Кроссовки GEL-DEDICATE 8 PADEL обеспечивают хорошую устойчивость и гибкость, позволяя вам сосредоточиться во время матча.
Верх этой обуви имеет накладки из синтетической кожи для улучшения поддержки.
1. Технология амортизации GEL: Кроссовки оборудованы технологией амортизации GEL в области передней и задней части подошвы для эффективной амортизации ударов и улучшения комфорта во время интенсивных движений на корте.
2. Поддержка и защита стопы: Кроссовки обладают прочной конструкцией и обеспечивают хорошую поддержку стопы во время движения по корту, а также защиту от возможных травм.
3. Дышащий материал верха: Верх кроссовок выполнен из дышащего материала, который обеспечивает хорошую вентиляцию и комфорт для стопы во время игры.
4.  Резиновая подметка кроссовок обладает адаптивным рисунком протектора, который обеспечивает отличное сцепление с поверхностью корта и минимизирует трение при быстрых движениях.
Кроссовки Asics GEL-Dedicate 8 Padel идеально подходят для падельных игроков, которые ценят комфорт, поддержку и защиту стопы во время игры.</t>
  </si>
  <si>
    <t>GEL-ROCKET 12</t>
  </si>
  <si>
    <t>1071A116-300</t>
  </si>
  <si>
    <t>Мужские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</si>
  <si>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SPLIT ELITE</t>
  </si>
  <si>
    <t>1081A050-601</t>
  </si>
  <si>
    <t>Кроссовки для борьбы SPLIT ELITE помогают вам сохранять сосредоточенность и готовность к матчу. Сетчатая конструкция создает стратегический поток воздуха, чтобы ваши ноги чувствовали себя комфортно. Средняя часть стопы обуви обеспечивает улучшенную поддержку и комфорт. Круговой рисунок подошвы отличается гибкой конструкцией, которая обеспечивает хорошее сцепление на протяжении всего матча.
Подложки из полупрозрачной сетки - 
Улучшают воздухопроницаемость.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</si>
  <si>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37.5</t>
  </si>
  <si>
    <t>40.5</t>
  </si>
  <si>
    <t>42.5</t>
  </si>
  <si>
    <t>1081A053-102</t>
  </si>
  <si>
    <t>38.5</t>
  </si>
  <si>
    <t>SNAPDOWN 4</t>
  </si>
  <si>
    <t>1081A058-401</t>
  </si>
  <si>
    <t>Борцовки SNAPDOWN 4 предназначены для борцов среднего уровня.
Надежная модель для борьбы, способная выдерживать суровые нагрузки в течение всего сезона. Эта обувь сконструирована с прошитыми накладками и сетчатыми подкладками, которые обеспечивают улучшенную воздухопроницаемость.
Обувь имеет обернутый дизайн с боковой и медиальной стороны. Это помогает зафиксировать ваши ноги во время различных движений во время борьбы.
Конструкция подошвы способствует лучшему сцеплению с ковровыми поверхностями, а уникальный рисунок представляет собой ряд круговых форм, которые улучшают сцепление при постановке стопы на поверхность.Стелька из ЭВА.</t>
  </si>
  <si>
    <t>белый/синий</t>
  </si>
  <si>
    <t>1081A066-100</t>
  </si>
  <si>
    <t>Разработанная для борцов, которым нужна обувь, сочетающая в себе поддержку и долговечность, модель борцовок SPLIT ELITE представляет собой универсальное предложение, которое подходит как для тренировок, так и для матчей.
Эти кроссовки, разработанные с учётом гибкости, имеют гибкую конструкцию верха, которая повторяет естественные движения стопы, не жертвуя поддержкой. В сочетании с отсеком для шнурков, этот компонент помогает шнуркам оставаться заправленными и завязанными во время матча.
Обувь также оснащена сгибательными канавками на подошве для улучшения сцепления с ковровыми поверхностями, что обеспечивает большую гибкость. стелька из ЭВА</t>
  </si>
  <si>
    <t>черный/белый</t>
  </si>
  <si>
    <t>MATFLEX 7 GS</t>
  </si>
  <si>
    <t>1084A011-022</t>
  </si>
  <si>
    <t>Борцовки детские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t>
  </si>
  <si>
    <t>32.5</t>
  </si>
  <si>
    <t>33.5</t>
  </si>
  <si>
    <t>34.5</t>
  </si>
  <si>
    <t>35.5</t>
  </si>
  <si>
    <t>GEL KAYANO TRAINER KNIT</t>
  </si>
  <si>
    <t>H705N-0101</t>
  </si>
  <si>
    <t>55% полиэстер, 32% полиуретан, 6% нейлон, 7% резина.</t>
  </si>
  <si>
    <t>ASICS  GEL-LYTE V SANZE KNIT</t>
  </si>
  <si>
    <t>H899N-2626</t>
  </si>
  <si>
    <t>Если вам нужно сочетание стиля и комфорта, обратите внимание на обувь GEL-LYTE V SANZE KNIT. Эта версия GEL-Lyte V была создана с использованием цельного трикотажного верха, в котором использованы элементы дизайна, восходящие к наследию ASICS Tiger. Эта классическая модель уличной одежды, популярная как среди мужчин, так и среди женщин, отличается видимой амортизирующей гелевой подкладкой, которая эффективно поглощает удары и защищает ноги от резких движений и идеально подходит для повседневного ношения.</t>
  </si>
  <si>
    <t>бордовый</t>
  </si>
  <si>
    <t>H899N-8282</t>
  </si>
  <si>
    <t>ASICS GEL KAYANO TRAINER</t>
  </si>
  <si>
    <t>HN707-0101</t>
  </si>
  <si>
    <t>Asics отлично умеет вдохнуть новую жизнь в классические силуэты и модернизировать их. GEL-KAYANO TRAINER — одна из таких моделей с яркой текстурированной белой/разноцветной вязаной верхней частью, которая облегает стопу, как носок, а также обеспечивает дополнительную устойчивость благодаря каркасу из ТПУ, который стабилизирует среднюю часть стопы. Подошва в белую крапинку дополняет общий вид кроссовок GEL-KAYANO TRAINER Knit low.
Asics GEL-KAYANO TRAINER MT  
- Верх из эластичного трикотажа.
-  ТПУ
Гелевая амортизация
Резиновая подошва</t>
  </si>
  <si>
    <t>GEL-KAYANO TRAINER EVO</t>
  </si>
  <si>
    <t>H621N-2013</t>
  </si>
  <si>
    <t>Повседневная обувь</t>
  </si>
  <si>
    <t>Модель GEL-KAYANO TRAINER EVO сочетает в себе амортизацию и комфорт, а также представляет собой современную интерпретацию оригинального стиля KAYANO TRAINER. Формованные верхние и боковые детали гарантируют свободу движений, а протектор задней части стопы обеспечивает дополнительную защиту. Контрастная средняя часть подошвы и полоски ASICS по верху модели создают уникальный облик.</t>
  </si>
  <si>
    <t>верх: 100% полиэстер, подкладка: 100% полиэстер, подошва: 100% резина, 100% ЭВА</t>
  </si>
  <si>
    <t>JAPAN S</t>
  </si>
  <si>
    <t>1191A163-001</t>
  </si>
  <si>
    <t>Кеды</t>
  </si>
  <si>
    <t>Выйдите на улицу в мужских кроссовках JAPAN S  в спортивном стиле, вдохновленных историческими традициями, от бренда ASICS. Эта обувь, сделанная из сочетания гладкой искусственной кожи и доступная в монохромных цветах, перенесет вас из офиса на улицу стильно и комфортно.</t>
  </si>
  <si>
    <t>верх: иск.кожа; подкладка: текстиль: подошва: резина</t>
  </si>
  <si>
    <t>1203A615-108</t>
  </si>
  <si>
    <t>Кроссовки JAPAN S созданы на основе одной из наших ретро-моделей 1981 года. Эта обновленная версия имеет низкий силуэт и верх из синтетической кожи. Благодаря модифицированной подошве, эти кроссовки обеспечивают комфортную амортизацию. Винтажная баскетбольная эстетика JAPAN S также сочетается с культовыми деталями, характерными для баскетбольной обуви 1980-х годов.</t>
  </si>
  <si>
    <t>TIGER RUNNER II</t>
  </si>
  <si>
    <t>1203A612-402</t>
  </si>
  <si>
    <t>Кроссовки TIGER RUNNER II вдохновлены беговым движением 1980-х годов. Их ностальгический дизайн сочетается с современными элементами, такими как накладки из синтетической кожи.
Эстетика классических беговых кроссовок заимствует различные нюансы из архивных моделей OHAIO и X-CALIBER. Верхняя часть также имеет улучшенную конструкцию колодки и стельку для большего комфорта.
Благодаря более толстой промежуточной подошве из пеноматериала EVA, эти кроссовки разработаны для обеспечения улучшенного комфорта под стопой. Кроме того, обновленный рисунок подошвы имеет волнистый протектор для более динамичного визуального эффекта.</t>
  </si>
  <si>
    <t>GEL-VENTURE 6</t>
  </si>
  <si>
    <t>1203A297-002</t>
  </si>
  <si>
    <t>Трейловая обувь GEL-VENTURE 6 была модифицирована для современных городских исследователей. 
Верхняя часть покрыта синтетическими кожаными панелями для создания современной эстетики. Эти панели также обеспечивают целевую поддержку, которая помогает зафиксировать ваши ноги.
Кроссовки ASICS GEL-VENTURE 6 — это популярная модель, предназначенная для активного отдыха. 
Основные характеристики:
Амортизация: Модель оснащена технологией GEL, которая обеспечивает отличное поглощение ударов, что помогает снизить нагрузку на суставы во время передвижения по неровным и жестким поверхностям.
Поддержка: Кроссовки имеют анатомическую форму, которая обеспечивает надежную поддержку стопы. Это помогает предотвратить травмы и дискомфорт во время длительных пробежек.
Протектор: Подошва имеет агрессивный протектор, который обеспечивает хорошее сцепление на различных типах поверхности, включая грязь, камни и траву. Это делает их идеальными для трейловых маршрутов.
Устойчивость к износу: Верхняя часть кроссовок выполнена из прочных и износостойких материалов, что делает их надежными в условиях активного использования.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Их можно использовать как для тренировок, так и для повседневной носки, что делает их универсальным выбором для активных людей.</t>
  </si>
  <si>
    <t>GEL-QUANTUM 180 VIII</t>
  </si>
  <si>
    <t>1203A594-007</t>
  </si>
  <si>
    <t>Кроссовки GEL-QUANTUM 180 VIII черпают вдохновение из архивных моделей беговых кроссовок 2000-х годов и сочетают эти влияния с техническими решениями.
Конструкция верха этой модели отсылает к элементам кроссовок GEL-KINSEI 4 и GEL-SENDAI 2. Эти детали дополнены накладками, создающими многослойный эффект.
Подошва выполнена с использованием технологии DIVISION SPACE для улучшенного поглощения ударов. Она также сочетается с амортизацией FLYTEFOAM PROPEL, что помогает сохранить легкость обуви в повседневной жизни.</t>
  </si>
  <si>
    <t>SKYHAND OG</t>
  </si>
  <si>
    <t>1203A451-107</t>
  </si>
  <si>
    <t>Кроссовки SKYHAND OG возвращаются с оригинальным гандбольным наследием. Сохранив свои дизайнерские черты 1990-х годов, эта модель с более узким силуэтом для корта получила обновленный дизайн с учетом современных требований к комфорту.
Обновленная конструкция включает в себя вставки из синтетической кожи и замши, а также резиновую подошву. Вставка в пятке также оснащена амортизацией из ЭВА.
В то же время, ретро-элементы дизайна сочетаются с модернизированным задником и стелькой, обеспечивая неизменно высокое качество и комфорт.</t>
  </si>
  <si>
    <t>верх: иск.кожа, нат.кожа; подкладка: текстиль: подошва: резина</t>
  </si>
  <si>
    <t>GEL-CITREK</t>
  </si>
  <si>
    <t>1201A759-004</t>
  </si>
  <si>
    <t>Кроссовки GEL-CITREK вдохновлены нашей линейкой моделей обуви для бега по пересеченной местности. Они также оснащены различными деталями для бега, которые придают кроссовкам современный вид. Эти кроссовки имеют прочную вставку из рипстопа на сетчатом верхе. Он дополнен многослойной эстетичной отделкой из синтетической кожи. Наконец, межподошва дополнена технологией GEL в пятке, обеспечивающей хороший комфорт.
Дышащий сетчатый верх.
Амортизация из ЭВА. Внутренний задник повышает устойчивость.Технология Rearfoot GEL улучшает амортизацию и создает ощущение большей мягкости при ударе стопы.</t>
  </si>
  <si>
    <t>верх: сетка, иск.кожа, подкладка: текстиль, подошва: резина</t>
  </si>
  <si>
    <t>1201A759-006</t>
  </si>
  <si>
    <t>1191A328-104</t>
  </si>
  <si>
    <t>Кроссовки Asics JAPAN S — это мужская повседневная обувь, вдохновленная винтажными моделями 1980-х годов. Они представляют собой усовершенствованную версию ретро-кроссовок с улучшенной конструкцией и модифицированной подошвой, предлагая непревзойденный стиль и комфорт. Винтажная баскетбольная эстетика создается за счет ностальгических деталей, таких как фирменные полоски ASICS на боковых панелях.
- Легкая конструкция кроссовок обеспечивает комфортное ношение в течение всего дня, снижая усталость ног.
- Модифицированная подошва улучшает амортизацию, поддерживая вашу активность на любых поверхностях и минимизируя нагрузку на стопы.
- Надпись "ASICS" на пятке добавляет культовый элемент, который подчеркивает уникальность дизайна.
- Кроссовки Asics прекрасно интегрируются в повседневный гардероб, сочетая в себе традиции и современность.
- Оптимальное сочетание классического стиля и комфорта делает их идеальным выбором для поклонников ретро-обуви и тех, кто ценит эстетику и функциональность.</t>
  </si>
  <si>
    <t>JAPAN S PF</t>
  </si>
  <si>
    <t>1192A212-100</t>
  </si>
  <si>
    <t>Кроссовки JAPAN S PF созданы на основе одного из наших ретро-предложений 1981 года. Эта переработанная версия отличается низким силуэтом, носком в стиле корта и ретро-цветовыми решениями. Обновляя подошву с помощью платформы, эта обувь дополняется превосходным комфортом и улучшенной амортизацией. Имитируя эстетику ретро-баскетбольных кроссовок, этот традиционный стиль также сочетается с ностальгическим брендингом ASICS, таким как надпись «ASICS» на пятке.</t>
  </si>
  <si>
    <t>верх: иск.кожа; подкладка: текстиль; подошва: резина</t>
  </si>
  <si>
    <t>1202A400-108</t>
  </si>
  <si>
    <t>Женские кроссовки Tiger RUNNER II черпают вдохновение из движения бега трусцой 1980-х годов. Их ностальгическая эстетика отличается современными украшениями, такими как обновленные материалы и амортизационные свойства.
Эстетика гоночных кроссовок Heritage Racing Flat заимствует различные нюансы из архивных силуэтов OHAIO и X-CALIBER. Верхняя часть также отличается улучшенной конструкцией колодки и стелькой EZFOAM для большего комфорта.
Сформированная с более толстой пенной подошвой EVA, эта обувь разработана для обеспечения улучшенного комфорта под ногами. Кроме того, измененный рисунок подошвы имеет рифленый рисунок протектора для более динамичного визуального эффекта.</t>
  </si>
  <si>
    <t>1203A451-400</t>
  </si>
  <si>
    <t>GEL-VENTURE 6 GTX</t>
  </si>
  <si>
    <t>1203A560-002</t>
  </si>
  <si>
    <t>Представьте себе идеальные кроссовки для активной жизни— это именно ASICS GEL-VENTURE 6 GTX! Они предлагают множество преимуществ:
Водонепроницаемость: С мембраной GORE-TEX вы можете забыть о мокрых ногах! Эти кроссовки защищают от влаги, позволяя вам наслаждаться прогулками даже в дождливую погоду. Никаких ограничений — только свобода движения!
Исключительная амортизация: Технология GEL в области пятки поглощает ударные нагрузки, обеспечивая невероятный комфорт при каждом шаге. Вы сможете бегать дольше и с меньшей утомляемостью, что особенно важно на длинных маршрутах.
Отличное сцепление: Прочная резиновая подошва с агрессивным протектором гарантирует надежное сцепление с различными поверхностями — будь то грязь, камни или влажные тропы. Вам не придется беспокоиться о скольжении, просто сосредоточьтесь на своем пути!
Поддержка и стабильность: Эти кроссовки обеспечивают отличную поддержку свода стопы, что способствует вашей стабильности на неровных маршрутах. Вы будете чувствовать себя уверенно, независимо от сложности местности.
Комфорт и вентиляция: Мягкие и дышащие материалы верха способствуют отличной вентиляции, что помогает поддерживать комфортную температуру ног даже во время интенсивных тренировок. Вам будет удобно в течение всего дня!
Стильный дизайн: Не только функциональные, но и стильные! Кроссовки ASICS GEL-VENTURE 6 GTX отлично подойдут как для бега, так и для повседневной носки. Вы будете выглядеть замечательно, куда бы ни отправились!
Легкость: Легкие кроссовки способствуют естественному движению и снижают утомляемость, позволяя вам наслаждаться каждым моментом на свежем воздухе.</t>
  </si>
  <si>
    <t>1203A612-102</t>
  </si>
  <si>
    <t>белый/бежевый</t>
  </si>
  <si>
    <t>LINED SUIT</t>
  </si>
  <si>
    <t>2052A044-100</t>
  </si>
  <si>
    <t>Спортивный костюм</t>
  </si>
  <si>
    <t>Спортивные костюмы</t>
  </si>
  <si>
    <t>Легкий, ветрозащитный материал.
Куртка с боковыми карманами.
Эластичный пояс со шнурком для регулировки размера.
Штаны с боковыми карманами.
Боковые молнии внизу брючин.</t>
  </si>
  <si>
    <t>BIG ASICS OTH HOODIE</t>
  </si>
  <si>
    <t>2032A990-020</t>
  </si>
  <si>
    <t>Толстовка</t>
  </si>
  <si>
    <t>Толстовки и ветровки</t>
  </si>
  <si>
    <t>HOODIE BIG ASICS OTH из ткани французского терри с карманом в виде кенгуру спереди и шнурком на капюшоне. Кроме того, у этого худи есть эффектный логотип ASICS на груди. Кулиска на капюшоне для идеальной защиты тела. Карман-кенгуру для практичного хранения вещей.</t>
  </si>
  <si>
    <t>67% хлопок, 33% полиэстер</t>
  </si>
  <si>
    <t>2032A990-001</t>
  </si>
  <si>
    <t>Эта толстовка BIG ASICS OTH HOODIE изготавливается из ткани "френч терри" и дополнена карманом спереди и шнурком в капюшоне. Кроме того, на груди этой толстовки нанесен смелый фирменный логотип ASICS.</t>
  </si>
  <si>
    <t>67% хлопок, 33% полиэстер.</t>
  </si>
  <si>
    <t>NAGINO SEAMLESS BRA</t>
  </si>
  <si>
    <t>2032C682-400</t>
  </si>
  <si>
    <t>Бра</t>
  </si>
  <si>
    <t>Футболки и майки</t>
  </si>
  <si>
    <t>Бесшовный топ-бра Asics Nagino - это удобный и поддерживающий спортивный бюстгальтер для женщин. Он изготовлен из бесшовного материала, который идеально облегает тело и поэтому обеспечивает приятные ощущения при ношении. Дизайн бесшовных бюстгальтеров Asics Nagino современный и спортивный. Он доступен в различных цветах и ​​имеет логотип Asics спереди. Бюстгальтер имеет среднюю поддержку и оснащен съемными подушечками для индивидуальной посадки. Бесшовный бюстгальтер Asics Nagino изготовлен из легкого и дышащего материала, который обеспечивает оптимальную вентиляцию и отведение влаги. Бюстгальтер особенно прочный и сохраняет форму, что делает его идеальным для интенсивных тренировок. Этот спортивный бюстгальтер - идеальный выбор для всех женщин, которые ищут удобный и поддерживающий бюстгальтер, подходящий для различных видов активности, таких как йога, пилатес или фитнес.</t>
  </si>
  <si>
    <t>KATAKANA SS TOP</t>
  </si>
  <si>
    <t>2012C758-021</t>
  </si>
  <si>
    <t>Футболка</t>
  </si>
  <si>
    <t>Футболка женская ASICS KATAKANA SS TOP — стильная и функциональная футболка, вдохновлённая японской письменностью Катакана, что подчёркивает культурное наследие бренда ASICS. Состав: 100% полиэстер с технологией DRY EX — быстро отводит влагу, предотвращая перегрев и ощущение сырости. Прямой крой, плоские швы и лёгкая ткань обеспечивают максимальный комфорт при беге и фитнес-тренировках. Уникальный принт с геометрическими узорами добавляет образу динамики и индивидуальности. Подходит как для тренировок, так и для повседневной носки — сочетает спорт и стиль в одном изделии.</t>
  </si>
  <si>
    <t>AOP SS TOP</t>
  </si>
  <si>
    <t>2012C853-300</t>
  </si>
  <si>
    <t>Футболка женская ASICS AOP SS TOP  — яркая и модная футболка с полноформатным принтом (AOP — All Over Print), создающим визуальный эффект динамики и движения. Изготовлена из 100% полиэстера с технологией влагоотведения, обеспечивающей сухость даже при интенсивной нагрузке. Принт устойчив к стиркам и не выцветает, сохраняя насыщенность цвета. Классический крой с короткими рукавами и округлым вырезом подходит для любого типа фигуры. Отличный выбор для тех, кто хочет выразить индивидуальность на тренировке — сочетает высокую функциональность с ярким дизайном, подходящим как для бега, так и для повседневной носки.</t>
  </si>
  <si>
    <t>NAGINO TOP</t>
  </si>
  <si>
    <t>2032C684-400</t>
  </si>
  <si>
    <t>Майка</t>
  </si>
  <si>
    <t>Майка женская ASICS NAGINO TOP — классическая майка с умеренной компрессией, созданная для тех, кто ценит комфорт и натуральность. Состав: 65% хлопок, 35% полиэстер — обеспечивает мягкость, приятное ощущение на коже и улучшенную влагоотводящую способность по сравнению с чистым хлопком. Прямой крой, круглый вырез и лёгкий вес делают её универсальной для лёгких тренировок, прогулок и отдыха. Логотип ASICS на груди выполнен в минималистичном стиле — тонкий, элегантный, не перегружает образ. Идеальна как базовая вещь в гардеробе активной женщины, сочетающая природную мягкость и современную практичность.</t>
  </si>
  <si>
    <t>ASICS LOGO TEE</t>
  </si>
  <si>
    <t>2032C843-201</t>
  </si>
  <si>
    <t>Стильная и удобная, эта майка универсальна — подходит как для различных занятий фитнесом, так и для повседневной носки.
Майка изготовлена из мягкой хлопковой смеси и украшена принтом. Благодаря быстро высыхающей ткани, она помогает оставаться комфортно во время тренировок.
ASICS сотрудничает с Better Cotton Initiative, чтобы улучшить мировое хлопковое земледелие. Приобретая наши хлопковые изделия, вы поддерживаете нашу работу по реализации миссии Better Cotton. Better Cotton поставляется через систему массового баланса и может не содержать сертифицированный хлопок этой программы.</t>
  </si>
  <si>
    <t>60% хлопок, 40% полиэстер</t>
  </si>
  <si>
    <t>ASICS LOGO TANK</t>
  </si>
  <si>
    <t>2032C942-200</t>
  </si>
  <si>
    <t>Майка женская ASICS LOGO TANK — простая, но выразительная майка с крупным логотипом ASICS на груди — символ принадлежности к мировому бренду спорта. Изготовлена из смеси 60% хлопка и 40% полиэстера — сочетает натуральную мягкость и устойчивость к деформации. Классический прямой крой с круглым вырезом и короткими рукавами подходит всем типам фигур. Подходит для лёгких тренировок, прогулок, поездок и повседневного ношения. Эта модель — часть коллекции Essential, созданной для тех, кто ищет надёжные, универсальные и стильные базовые элементы гардероба, которые никогда не выходят из моды.</t>
  </si>
  <si>
    <t>WOMEN COURT SS TOP</t>
  </si>
  <si>
    <t>2042A262-701</t>
  </si>
  <si>
    <t>Женская теннисная футболка Asics.
Теннисная футболка Asics Court SS Top разработана для повседневных теннисных тренировок.
Мягкая быстросохнущая ткань отлично отводит лишнюю влагу от тела, обеспечивая сухость и комфорт в течение всей тренировки.
Эта футболка также отличается минималистичным дизайном с использованием цветовых блоков.
Не менее 50 % основного материала одежды изготовлено из переработанного сырья для сокращения отходов и выбросов углекислого газа.
Мягкая быстросохнущая трикотажная ткань.
Слегка расклешенный крой для свободы движений.</t>
  </si>
  <si>
    <t>SEAMLESS SS TOP</t>
  </si>
  <si>
    <t>155216PR-8095</t>
  </si>
  <si>
    <t>Легкая мужская футболка ASICS SEAMLESS SS TOP идеально подходит как для занятий легкой атлетикой, так и для других видов спорта.
 Благодаря мягкому синтетическому материалу, футболка эффективно впитывает влагу с поверхности кожи и обеспечивает исключительный комфорт.
Плоские швы исключают раздражение или натирание кожи.</t>
  </si>
  <si>
    <t>LITE-SHOW SS TOP</t>
  </si>
  <si>
    <t>2011C753-800</t>
  </si>
  <si>
    <t>Будьте готовы к пробежке в футболке с короткими рукавами LITE-SHOW.
ФУТБОЛКА С КОРОТКИМИ РУКАВАМИ LITE-SHOW из коллекции LITE-SHOW разработана для того, чтобы улучшить вашу видимость во время пробежек ранним утром и поздним вечером, благодаря светоотражающим деталям на груди, рукавах и спине.</t>
  </si>
  <si>
    <t>SAKURA ASICS SPIRAL BRA</t>
  </si>
  <si>
    <t>2012B946-020</t>
  </si>
  <si>
    <t>Вдохновленный праздничным сезоном цветения сакуры в Японии, спортивный топ-бра SAKURA ASICS SPIRAL BRA изготовлен из компрессионной ткани, которая обеспечивает поддержку, комфорт и отводит влагу. Плечевые лямки оснащены технологией, ограничивающей спадание, а нижняя часть пояса выполнена из мягкой и эластичной ткани для дополнительного комфорта.
Средняя поддержка.
Дизайн спинки-борцовки.
Быстросохнущая ткань.</t>
  </si>
  <si>
    <t>2012C385-020</t>
  </si>
  <si>
    <t>ASICS Seamless Top – лёгкая футболка с минимальным количеством швов для бега и фитнеса. Мягкий трикотажный материал великолепно отводит влагу от тела и быстро высыхает, а светоотражающие вставки обеспечивают безопасность в условиях плохой освещенности.
• Actibreeze: технология для придания ткани высокой воздухопроницаемости для максимального комфорта во время тренировок;
• круглый вырез;
• светоотражающие элементы для видимости в условиях плохой освещённости.</t>
  </si>
  <si>
    <t>MARATHON TANK</t>
  </si>
  <si>
    <t>2012C802-308</t>
  </si>
  <si>
    <t>Майка женская ASICS MARATHON TANK — специализированная майка для марафонов и длинных дистанций, разработанная с учётом потребностей профессиональных бегунов. Изготовлена из 100% полиэстера с высокой воздухопроницаемостью и мгновенным высыханием. Бесшовная конструкция исключает любое трение, а Y-образная спинка с сетчатыми вставками усиливает вентиляцию в зонах повышенного потоотделения. Облегающий силуэт минимизирует парусность, не сковывая движений. Логотип ASICS на груди и светоотражающие элементы повышают безопасность при беге в темноте. Идеальна для соревнований, тренировок на выносливость и активного образа жизни.</t>
  </si>
  <si>
    <t>желтый/зеленый/синий</t>
  </si>
  <si>
    <t>ESNT SS TOP HEX</t>
  </si>
  <si>
    <t>2032A284-400</t>
  </si>
  <si>
    <t>Футболка женская ASICS ESNT SS TOP HEX  — уютная и практичная футболка для лёгких тренировок и повседневного ношения. Состав: 60% хлопок, 40% полиэстер — сочетает мягкость натурального волокна с прочностью и износостойкостью синтетики. Дизайн в стиле «HEX» (шестиугольники) отражает современный минимализм ASICS. Прямой крой, круглый вырез и лёгкий вес делают её идеальной базовой вещью. Логотип бренда на груди выполнен в нейтральном стиле — не бросается в глаза, но подчёркивает принадлежность к спортивной культуре. Подходит для йоги, прогулок, поездок и отдыха.</t>
  </si>
  <si>
    <t>BIKE SHORT</t>
  </si>
  <si>
    <t>2032C290-001</t>
  </si>
  <si>
    <t>Шорты</t>
  </si>
  <si>
    <t>Эти быстросохнущие велосипедные шорты помогают не отвлекаться во время различных занятий фитнесом, таких как тренировки в тренажерном зале, йога и спиннинг. Они имеют конструкцию с высокой талией, обеспечивающую идеальную посадку и хорошую поддержку. Мы также разработали его с использованием одной из наших самых удобных и мягких на ощупь тканей для превосходного ощущения.</t>
  </si>
  <si>
    <t>ICON SHORT</t>
  </si>
  <si>
    <t>2011C730-300</t>
  </si>
  <si>
    <t>Мужские спортивные шорты Asics ICON SHORT разработаны для различных видов бега. Эти шорты из быстросохнущего, удобного и лёгкого материала идеально подходят для ежедневных тренировок. Свободный крой и дышащая подкладка обеспечивают комфорт во время тренировок в жаркие или влажные дни.
Мужские спортивные шорты Asics ICON SHORT с эластичным поясом и регулируемым шнурком позволяют легко отрегулировать их по талии. Графический принт сбоку добавляет динамичности. Наслаждайтесь свободой движений в этих спортивных шортах, которые легко сочетаются со спортивными футболками!
Длина шорт по внутреннему шву составляет около 18 см.
Талия регулируется шнурком.
Внутри есть потайные карманы для карточек и ключей.</t>
  </si>
  <si>
    <t>2XL</t>
  </si>
  <si>
    <t>54-56</t>
  </si>
  <si>
    <t>NAGINO 4IN RUN SHORT</t>
  </si>
  <si>
    <t>2012C750-400</t>
  </si>
  <si>
    <t>Бегайте свободно, ни на что не отвлекаясь в этих спортивных женских шортах.
Шорты с тайтсами из лёгкой и быстросохнущей ткани обеспечивают свободу движений во время бега без отвлекающих факторов.
- Высокая талия для идеальной посадки.
- Лёгкая и быстросохнущая ткань.
- Карман для телефона на молнии.
- Дополнительная петля для хранения дополнительных слоёв одежды
 - Длина внутреннего шва 10 см.
- Светоотражающие детали улучшают видимость в условиях низкой освещённости.</t>
  </si>
  <si>
    <t>2012C750-700</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</si>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</sst>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164" fontId="0" fillId="3" borderId="1" xfId="0" applyNumberFormat="1" applyFill="1" applyBorder="1" applyAlignment="1">
      <alignment horizontal="center" vertical="top"/>
    </xf>
    <xf numFmtId="0" fontId="4" fillId="0" borderId="2" xfId="0" applyFont="1" applyBorder="1" applyAlignment="1">
      <alignment horizontal="center" vertical="top"/>
    </xf>
    <xf numFmtId="0" fontId="1" fillId="3" borderId="3" xfId="0" applyFon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007-4FED-8AAD-D7D3F5630576}"/>
            </c:ext>
          </c:extLst>
        </c:ser>
        <c:dLbls>
          <c:dLblPos val="outEnd"/>
          <c:showLegendKey val="0"/>
          <c:showVal val="1"/>
          <c:showCatName val="0"/>
          <c:showSerName val="0"/>
          <c:showPercent val="0"/>
          <c:showBubbleSize val="0"/>
        </c:dLbls>
        <c:gapWidth val="100"/>
        <c:axId val="458304640"/>
        <c:axId val="458305296"/>
      </c:barChart>
      <c:catAx>
        <c:axId val="4583046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58305296"/>
        <c:crosses val="autoZero"/>
        <c:auto val="1"/>
        <c:lblAlgn val="ctr"/>
        <c:lblOffset val="100"/>
        <c:noMultiLvlLbl val="0"/>
      </c:catAx>
      <c:valAx>
        <c:axId val="4583052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583046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DD3F-4D6F-9565-589B536B84B7}"/>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D3F-4D6F-9565-589B536B84B7}"/>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DD3F-4D6F-9565-589B536B84B7}"/>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DD3F-4D6F-9565-589B536B84B7}"/>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3FC4-4311-B872-D6D1C365480B}"/>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219" Type="http://schemas.openxmlformats.org/officeDocument/2006/relationships/image" Target="../media/image219.png"/><Relationship Id="rId3" Type="http://schemas.openxmlformats.org/officeDocument/2006/relationships/image" Target="../media/image3.png"/><Relationship Id="rId214" Type="http://schemas.openxmlformats.org/officeDocument/2006/relationships/image" Target="../media/image214.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220" Type="http://schemas.openxmlformats.org/officeDocument/2006/relationships/image" Target="../media/image220.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38100</xdr:rowOff>
    </xdr:from>
    <xdr:to>
      <xdr:col>3</xdr:col>
      <xdr:colOff>1552575</xdr:colOff>
      <xdr:row>6</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11</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22</xdr:row>
      <xdr:rowOff>333375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38100</xdr:rowOff>
    </xdr:from>
    <xdr:to>
      <xdr:col>3</xdr:col>
      <xdr:colOff>1552575</xdr:colOff>
      <xdr:row>24</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28</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35</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38</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43</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48</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55</xdr:row>
      <xdr:rowOff>171450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60</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38100</xdr:rowOff>
    </xdr:from>
    <xdr:to>
      <xdr:col>3</xdr:col>
      <xdr:colOff>1552575</xdr:colOff>
      <xdr:row>62</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66</xdr:row>
      <xdr:rowOff>419100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38100</xdr:rowOff>
    </xdr:from>
    <xdr:to>
      <xdr:col>3</xdr:col>
      <xdr:colOff>1552575</xdr:colOff>
      <xdr:row>76</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38100</xdr:rowOff>
    </xdr:from>
    <xdr:to>
      <xdr:col>3</xdr:col>
      <xdr:colOff>1552575</xdr:colOff>
      <xdr:row>97</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38100</xdr:rowOff>
    </xdr:from>
    <xdr:to>
      <xdr:col>3</xdr:col>
      <xdr:colOff>1552575</xdr:colOff>
      <xdr:row>104</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38100</xdr:rowOff>
    </xdr:from>
    <xdr:to>
      <xdr:col>3</xdr:col>
      <xdr:colOff>1552575</xdr:colOff>
      <xdr:row>119</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124</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126</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38100</xdr:rowOff>
    </xdr:from>
    <xdr:to>
      <xdr:col>3</xdr:col>
      <xdr:colOff>1552575</xdr:colOff>
      <xdr:row>157</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38100</xdr:rowOff>
    </xdr:from>
    <xdr:to>
      <xdr:col>3</xdr:col>
      <xdr:colOff>1552575</xdr:colOff>
      <xdr:row>159</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167</xdr:row>
      <xdr:rowOff>333375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172</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176</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38100</xdr:rowOff>
    </xdr:from>
    <xdr:to>
      <xdr:col>3</xdr:col>
      <xdr:colOff>1552575</xdr:colOff>
      <xdr:row>178</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183</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188</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192</xdr:row>
      <xdr:rowOff>209550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38100</xdr:rowOff>
    </xdr:from>
    <xdr:to>
      <xdr:col>3</xdr:col>
      <xdr:colOff>1552575</xdr:colOff>
      <xdr:row>194</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197</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205</xdr:row>
      <xdr:rowOff>152400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208</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211</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38100</xdr:rowOff>
    </xdr:from>
    <xdr:to>
      <xdr:col>3</xdr:col>
      <xdr:colOff>1552575</xdr:colOff>
      <xdr:row>213</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38100</xdr:rowOff>
    </xdr:from>
    <xdr:to>
      <xdr:col>3</xdr:col>
      <xdr:colOff>1552575</xdr:colOff>
      <xdr:row>217</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222</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227</xdr:row>
      <xdr:rowOff>333375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231</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234</xdr:row>
      <xdr:rowOff>419100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237</xdr:row>
      <xdr:rowOff>419100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243</xdr:row>
      <xdr:rowOff>209550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246</xdr:row>
      <xdr:rowOff>419100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249</xdr:row>
      <xdr:rowOff>419100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38100</xdr:rowOff>
    </xdr:from>
    <xdr:to>
      <xdr:col>3</xdr:col>
      <xdr:colOff>1552575</xdr:colOff>
      <xdr:row>251</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257</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266</xdr:row>
      <xdr:rowOff>133350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38100</xdr:rowOff>
    </xdr:from>
    <xdr:to>
      <xdr:col>3</xdr:col>
      <xdr:colOff>1552575</xdr:colOff>
      <xdr:row>270</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38100</xdr:rowOff>
    </xdr:from>
    <xdr:to>
      <xdr:col>3</xdr:col>
      <xdr:colOff>1552575</xdr:colOff>
      <xdr:row>272</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277</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280</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286</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292</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300</xdr:row>
      <xdr:rowOff>152400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38100</xdr:rowOff>
    </xdr:from>
    <xdr:to>
      <xdr:col>3</xdr:col>
      <xdr:colOff>1552575</xdr:colOff>
      <xdr:row>302</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306</xdr:row>
      <xdr:rowOff>209550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38100</xdr:rowOff>
    </xdr:from>
    <xdr:to>
      <xdr:col>3</xdr:col>
      <xdr:colOff>1552575</xdr:colOff>
      <xdr:row>308</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311</xdr:row>
      <xdr:rowOff>419100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318</xdr:row>
      <xdr:rowOff>171450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321</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325</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38100</xdr:rowOff>
    </xdr:from>
    <xdr:to>
      <xdr:col>3</xdr:col>
      <xdr:colOff>1552575</xdr:colOff>
      <xdr:row>327</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330</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38100</xdr:rowOff>
    </xdr:from>
    <xdr:to>
      <xdr:col>3</xdr:col>
      <xdr:colOff>1552575</xdr:colOff>
      <xdr:row>332</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38100</xdr:rowOff>
    </xdr:from>
    <xdr:to>
      <xdr:col>3</xdr:col>
      <xdr:colOff>1552575</xdr:colOff>
      <xdr:row>334</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338</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344</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38100</xdr:rowOff>
    </xdr:from>
    <xdr:to>
      <xdr:col>3</xdr:col>
      <xdr:colOff>1552575</xdr:colOff>
      <xdr:row>346</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350</xdr:row>
      <xdr:rowOff>209550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353</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361</xdr:row>
      <xdr:rowOff>152400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367</xdr:row>
      <xdr:rowOff>209550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374</xdr:row>
      <xdr:rowOff>171450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377</xdr:row>
      <xdr:rowOff>419100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38100</xdr:rowOff>
    </xdr:from>
    <xdr:to>
      <xdr:col>3</xdr:col>
      <xdr:colOff>1552575</xdr:colOff>
      <xdr:row>379</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382</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383</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388</xdr:row>
      <xdr:rowOff>333375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38100</xdr:rowOff>
    </xdr:from>
    <xdr:to>
      <xdr:col>3</xdr:col>
      <xdr:colOff>1552575</xdr:colOff>
      <xdr:row>391</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398</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38100</xdr:rowOff>
    </xdr:from>
    <xdr:to>
      <xdr:col>3</xdr:col>
      <xdr:colOff>1552575</xdr:colOff>
      <xdr:row>400</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38100</xdr:rowOff>
    </xdr:from>
    <xdr:to>
      <xdr:col>3</xdr:col>
      <xdr:colOff>1552575</xdr:colOff>
      <xdr:row>402</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405</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38100</xdr:rowOff>
    </xdr:from>
    <xdr:to>
      <xdr:col>3</xdr:col>
      <xdr:colOff>1552575</xdr:colOff>
      <xdr:row>407</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414</xdr:row>
      <xdr:rowOff>171450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423</xdr:row>
      <xdr:rowOff>133350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433</xdr:row>
      <xdr:rowOff>152400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442</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463</xdr:row>
      <xdr:rowOff>209550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468</xdr:row>
      <xdr:rowOff>333375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474</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38100</xdr:rowOff>
    </xdr:from>
    <xdr:to>
      <xdr:col>3</xdr:col>
      <xdr:colOff>1552575</xdr:colOff>
      <xdr:row>476</xdr:row>
      <xdr:rowOff>638175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38100</xdr:rowOff>
    </xdr:from>
    <xdr:to>
      <xdr:col>3</xdr:col>
      <xdr:colOff>1552575</xdr:colOff>
      <xdr:row>478</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38100</xdr:rowOff>
    </xdr:from>
    <xdr:to>
      <xdr:col>3</xdr:col>
      <xdr:colOff>1552575</xdr:colOff>
      <xdr:row>480</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481</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482</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483</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484</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487</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488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38100</xdr:rowOff>
    </xdr:from>
    <xdr:to>
      <xdr:col>3</xdr:col>
      <xdr:colOff>1552575</xdr:colOff>
      <xdr:row>490</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38100</xdr:rowOff>
    </xdr:from>
    <xdr:to>
      <xdr:col>3</xdr:col>
      <xdr:colOff>1552575</xdr:colOff>
      <xdr:row>492</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498</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501</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505</xdr:row>
      <xdr:rowOff>209550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38100</xdr:rowOff>
    </xdr:from>
    <xdr:to>
      <xdr:col>3</xdr:col>
      <xdr:colOff>1552575</xdr:colOff>
      <xdr:row>507</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513</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38100</xdr:rowOff>
    </xdr:from>
    <xdr:to>
      <xdr:col>3</xdr:col>
      <xdr:colOff>1552575</xdr:colOff>
      <xdr:row>525</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526</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38100</xdr:rowOff>
    </xdr:from>
    <xdr:to>
      <xdr:col>3</xdr:col>
      <xdr:colOff>1552575</xdr:colOff>
      <xdr:row>529</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38100</xdr:rowOff>
    </xdr:from>
    <xdr:to>
      <xdr:col>3</xdr:col>
      <xdr:colOff>1552575</xdr:colOff>
      <xdr:row>531</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37"/>
  <sheetViews>
    <sheetView tabSelected="1" workbookViewId="0">
      <pane xSplit="4" ySplit="3" topLeftCell="E4" activePane="bottomRight" state="frozen"/>
      <selection pane="topRight" activeCell="G1" sqref="G1"/>
      <selection pane="bottomLeft" activeCell="A6" sqref="A6"/>
      <selection pane="bottomRight" activeCell="H1" sqref="H1"/>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729</v>
      </c>
      <c r="T3" s="10" t="s">
        <v>18</v>
      </c>
      <c r="U3" s="10" t="s">
        <v>19</v>
      </c>
      <c r="V3" s="7" t="s">
        <v>20</v>
      </c>
      <c r="W3" s="7" t="s">
        <v>21</v>
      </c>
      <c r="X3" s="5" t="s">
        <v>22</v>
      </c>
    </row>
    <row r="4" spans="1:24" s="1" customFormat="1" ht="108" customHeight="1" x14ac:dyDescent="0.3">
      <c r="A4" s="11" t="s">
        <v>23</v>
      </c>
      <c r="B4" s="11" t="s">
        <v>24</v>
      </c>
      <c r="C4" s="12" t="s">
        <v>25</v>
      </c>
      <c r="D4" s="13"/>
      <c r="E4" s="39" t="str">
        <f>HYPERLINK("https://www.google.ru/search?q=153410-0716&amp;newwindow=1&amp;tbm=isch","Еще фото")</f>
        <v>Еще фото</v>
      </c>
      <c r="F4" s="14"/>
      <c r="G4" s="11" t="s">
        <v>26</v>
      </c>
      <c r="H4" s="11" t="s">
        <v>27</v>
      </c>
      <c r="I4" s="15" t="s">
        <v>28</v>
      </c>
      <c r="J4" s="15" t="s">
        <v>29</v>
      </c>
      <c r="K4" s="16" t="s">
        <v>30</v>
      </c>
      <c r="L4" s="15" t="s">
        <v>31</v>
      </c>
      <c r="M4" s="15"/>
      <c r="N4" s="15" t="s">
        <v>32</v>
      </c>
      <c r="O4" s="15"/>
      <c r="P4" s="16" t="s">
        <v>33</v>
      </c>
      <c r="Q4" s="17">
        <v>3890</v>
      </c>
      <c r="R4" s="18">
        <v>46.02</v>
      </c>
      <c r="S4" s="19">
        <v>2414.9884999999995</v>
      </c>
      <c r="T4" s="20" t="s">
        <v>34</v>
      </c>
      <c r="U4" s="21" t="s">
        <v>35</v>
      </c>
      <c r="V4" s="22" t="s">
        <v>36</v>
      </c>
      <c r="W4" s="23">
        <v>1</v>
      </c>
      <c r="X4" s="24"/>
    </row>
    <row r="5" spans="1:24" s="1" customFormat="1" ht="108" customHeight="1" x14ac:dyDescent="0.3">
      <c r="A5" s="11" t="s">
        <v>23</v>
      </c>
      <c r="B5" s="11" t="s">
        <v>37</v>
      </c>
      <c r="C5" s="12" t="s">
        <v>38</v>
      </c>
      <c r="D5" s="13"/>
      <c r="E5" s="39" t="str">
        <f>HYPERLINK("https://www.google.ru/search?q=2012A946-002&amp;newwindow=1&amp;tbm=isch","Еще фото")</f>
        <v>Еще фото</v>
      </c>
      <c r="F5" s="14"/>
      <c r="G5" s="11" t="s">
        <v>26</v>
      </c>
      <c r="H5" s="11" t="s">
        <v>27</v>
      </c>
      <c r="I5" s="15" t="s">
        <v>28</v>
      </c>
      <c r="J5" s="15" t="s">
        <v>29</v>
      </c>
      <c r="K5" s="16" t="s">
        <v>30</v>
      </c>
      <c r="L5" s="15" t="s">
        <v>39</v>
      </c>
      <c r="M5" s="15" t="s">
        <v>40</v>
      </c>
      <c r="N5" s="15" t="s">
        <v>41</v>
      </c>
      <c r="O5" s="15" t="s">
        <v>42</v>
      </c>
      <c r="P5" s="16" t="s">
        <v>43</v>
      </c>
      <c r="Q5" s="17">
        <v>7290</v>
      </c>
      <c r="R5" s="18">
        <v>45.13</v>
      </c>
      <c r="S5" s="19">
        <v>4599.9884999999995</v>
      </c>
      <c r="T5" s="20" t="s">
        <v>34</v>
      </c>
      <c r="U5" s="21" t="s">
        <v>35</v>
      </c>
      <c r="V5" s="22" t="s">
        <v>36</v>
      </c>
      <c r="W5" s="23">
        <v>1</v>
      </c>
      <c r="X5" s="24"/>
    </row>
    <row r="6" spans="1:24" s="1" customFormat="1" ht="52.05" customHeight="1" x14ac:dyDescent="0.3">
      <c r="A6" s="11" t="s">
        <v>23</v>
      </c>
      <c r="B6" s="11" t="s">
        <v>44</v>
      </c>
      <c r="C6" s="12" t="s">
        <v>45</v>
      </c>
      <c r="D6" s="53"/>
      <c r="E6" s="39" t="str">
        <f>HYPERLINK("https://www.google.ru/search?q=2084A001-0043&amp;newwindow=1&amp;tbm=isch","Еще фото")</f>
        <v>Еще фото</v>
      </c>
      <c r="F6" s="14"/>
      <c r="G6" s="11" t="s">
        <v>46</v>
      </c>
      <c r="H6" s="11" t="s">
        <v>27</v>
      </c>
      <c r="I6" s="15" t="s">
        <v>47</v>
      </c>
      <c r="J6" s="15" t="s">
        <v>48</v>
      </c>
      <c r="K6" s="16" t="s">
        <v>49</v>
      </c>
      <c r="L6" s="55" t="s">
        <v>50</v>
      </c>
      <c r="M6" s="15" t="s">
        <v>51</v>
      </c>
      <c r="N6" s="15" t="s">
        <v>52</v>
      </c>
      <c r="O6" s="15" t="s">
        <v>42</v>
      </c>
      <c r="P6" s="16" t="s">
        <v>53</v>
      </c>
      <c r="Q6" s="17">
        <v>4299</v>
      </c>
      <c r="R6" s="18">
        <v>45.16</v>
      </c>
      <c r="S6" s="19">
        <v>2711.4354999999996</v>
      </c>
      <c r="T6" s="20" t="s">
        <v>34</v>
      </c>
      <c r="U6" s="21" t="s">
        <v>54</v>
      </c>
      <c r="V6" s="22" t="s">
        <v>55</v>
      </c>
      <c r="W6" s="23">
        <v>12</v>
      </c>
      <c r="X6" s="24"/>
    </row>
    <row r="7" spans="1:24" s="1" customFormat="1" ht="61.05" customHeight="1" x14ac:dyDescent="0.3">
      <c r="A7" s="25" t="s">
        <v>23</v>
      </c>
      <c r="B7" s="25" t="s">
        <v>44</v>
      </c>
      <c r="C7" s="12" t="s">
        <v>45</v>
      </c>
      <c r="D7" s="54"/>
      <c r="E7" s="39" t="str">
        <f>HYPERLINK("https://www.google.ru/search?q=2084A001-0043&amp;newwindow=1&amp;tbm=isch","Еще фото")</f>
        <v>Еще фото</v>
      </c>
      <c r="F7" s="14"/>
      <c r="G7" s="25" t="s">
        <v>46</v>
      </c>
      <c r="H7" s="25" t="s">
        <v>27</v>
      </c>
      <c r="I7" s="25" t="s">
        <v>47</v>
      </c>
      <c r="J7" s="15" t="s">
        <v>48</v>
      </c>
      <c r="K7" s="16" t="s">
        <v>49</v>
      </c>
      <c r="L7" s="56"/>
      <c r="M7" s="15" t="s">
        <v>51</v>
      </c>
      <c r="N7" s="15" t="s">
        <v>52</v>
      </c>
      <c r="O7" s="15" t="s">
        <v>42</v>
      </c>
      <c r="P7" s="16" t="s">
        <v>53</v>
      </c>
      <c r="Q7" s="17">
        <v>4299</v>
      </c>
      <c r="R7" s="18">
        <v>45.16</v>
      </c>
      <c r="S7" s="19">
        <v>2711.4354999999996</v>
      </c>
      <c r="T7" s="20" t="s">
        <v>34</v>
      </c>
      <c r="U7" s="21" t="s">
        <v>35</v>
      </c>
      <c r="V7" s="22" t="s">
        <v>56</v>
      </c>
      <c r="W7" s="23">
        <v>9</v>
      </c>
      <c r="X7" s="24"/>
    </row>
    <row r="8" spans="1:24" s="1" customFormat="1" ht="108" customHeight="1" x14ac:dyDescent="0.3">
      <c r="A8" s="11" t="s">
        <v>23</v>
      </c>
      <c r="B8" s="11" t="s">
        <v>44</v>
      </c>
      <c r="C8" s="12" t="s">
        <v>57</v>
      </c>
      <c r="D8" s="13"/>
      <c r="E8" s="39" t="str">
        <f>HYPERLINK("https://www.google.ru/search?q=2084A001-0023&amp;newwindow=1&amp;tbm=isch","Еще фото")</f>
        <v>Еще фото</v>
      </c>
      <c r="F8" s="14"/>
      <c r="G8" s="11" t="s">
        <v>46</v>
      </c>
      <c r="H8" s="11" t="s">
        <v>27</v>
      </c>
      <c r="I8" s="15" t="s">
        <v>47</v>
      </c>
      <c r="J8" s="15" t="s">
        <v>48</v>
      </c>
      <c r="K8" s="16" t="s">
        <v>49</v>
      </c>
      <c r="L8" s="15" t="s">
        <v>50</v>
      </c>
      <c r="M8" s="15" t="s">
        <v>51</v>
      </c>
      <c r="N8" s="15" t="s">
        <v>58</v>
      </c>
      <c r="O8" s="15" t="s">
        <v>42</v>
      </c>
      <c r="P8" s="16" t="s">
        <v>53</v>
      </c>
      <c r="Q8" s="17">
        <v>4299</v>
      </c>
      <c r="R8" s="18">
        <v>40</v>
      </c>
      <c r="S8" s="19">
        <v>2966.31</v>
      </c>
      <c r="T8" s="20" t="s">
        <v>34</v>
      </c>
      <c r="U8" s="21" t="s">
        <v>35</v>
      </c>
      <c r="V8" s="22" t="s">
        <v>56</v>
      </c>
      <c r="W8" s="23">
        <v>1</v>
      </c>
      <c r="X8" s="24"/>
    </row>
    <row r="9" spans="1:24" s="1" customFormat="1" ht="26" customHeight="1" x14ac:dyDescent="0.3">
      <c r="A9" s="11" t="s">
        <v>23</v>
      </c>
      <c r="B9" s="11" t="s">
        <v>59</v>
      </c>
      <c r="C9" s="12" t="s">
        <v>60</v>
      </c>
      <c r="D9" s="57"/>
      <c r="E9" s="39" t="str">
        <f>HYPERLINK("https://www.google.ru/search?q=2032C153-001&amp;newwindow=1&amp;tbm=isch","Еще фото")</f>
        <v>Еще фото</v>
      </c>
      <c r="F9" s="14"/>
      <c r="G9" s="11" t="s">
        <v>61</v>
      </c>
      <c r="H9" s="11" t="s">
        <v>27</v>
      </c>
      <c r="I9" s="15" t="s">
        <v>62</v>
      </c>
      <c r="J9" s="15" t="s">
        <v>63</v>
      </c>
      <c r="K9" s="16" t="s">
        <v>30</v>
      </c>
      <c r="L9" s="55" t="s">
        <v>64</v>
      </c>
      <c r="M9" s="15"/>
      <c r="N9" s="15" t="s">
        <v>41</v>
      </c>
      <c r="O9" s="15"/>
      <c r="P9" s="16" t="s">
        <v>65</v>
      </c>
      <c r="Q9" s="17">
        <v>19190</v>
      </c>
      <c r="R9" s="18">
        <v>48.89</v>
      </c>
      <c r="S9" s="19">
        <v>11278.9355</v>
      </c>
      <c r="T9" s="20" t="s">
        <v>34</v>
      </c>
      <c r="U9" s="21" t="s">
        <v>66</v>
      </c>
      <c r="V9" s="22" t="s">
        <v>67</v>
      </c>
      <c r="W9" s="23">
        <v>6</v>
      </c>
      <c r="X9" s="24"/>
    </row>
    <row r="10" spans="1:24" s="1" customFormat="1" ht="26" customHeight="1" x14ac:dyDescent="0.3">
      <c r="A10" s="25" t="s">
        <v>23</v>
      </c>
      <c r="B10" s="25" t="s">
        <v>59</v>
      </c>
      <c r="C10" s="12" t="s">
        <v>60</v>
      </c>
      <c r="D10" s="58"/>
      <c r="E10" s="39" t="str">
        <f>HYPERLINK("https://www.google.ru/search?q=2032C153-001&amp;newwindow=1&amp;tbm=isch","Еще фото")</f>
        <v>Еще фото</v>
      </c>
      <c r="F10" s="14"/>
      <c r="G10" s="25" t="s">
        <v>61</v>
      </c>
      <c r="H10" s="25" t="s">
        <v>27</v>
      </c>
      <c r="I10" s="25" t="s">
        <v>62</v>
      </c>
      <c r="J10" s="15" t="s">
        <v>63</v>
      </c>
      <c r="K10" s="16" t="s">
        <v>30</v>
      </c>
      <c r="L10" s="60"/>
      <c r="M10" s="15"/>
      <c r="N10" s="15" t="s">
        <v>41</v>
      </c>
      <c r="O10" s="15"/>
      <c r="P10" s="16" t="s">
        <v>65</v>
      </c>
      <c r="Q10" s="17">
        <v>19190</v>
      </c>
      <c r="R10" s="18">
        <v>48.89</v>
      </c>
      <c r="S10" s="19">
        <v>11278.9355</v>
      </c>
      <c r="T10" s="20" t="s">
        <v>34</v>
      </c>
      <c r="U10" s="21" t="s">
        <v>68</v>
      </c>
      <c r="V10" s="22" t="s">
        <v>69</v>
      </c>
      <c r="W10" s="23">
        <v>2</v>
      </c>
      <c r="X10" s="24"/>
    </row>
    <row r="11" spans="1:24" s="1" customFormat="1" ht="26" customHeight="1" x14ac:dyDescent="0.3">
      <c r="A11" s="25" t="s">
        <v>23</v>
      </c>
      <c r="B11" s="25" t="s">
        <v>59</v>
      </c>
      <c r="C11" s="12" t="s">
        <v>60</v>
      </c>
      <c r="D11" s="58"/>
      <c r="E11" s="39" t="str">
        <f>HYPERLINK("https://www.google.ru/search?q=2032C153-001&amp;newwindow=1&amp;tbm=isch","Еще фото")</f>
        <v>Еще фото</v>
      </c>
      <c r="F11" s="14"/>
      <c r="G11" s="25" t="s">
        <v>61</v>
      </c>
      <c r="H11" s="25" t="s">
        <v>27</v>
      </c>
      <c r="I11" s="25" t="s">
        <v>62</v>
      </c>
      <c r="J11" s="15" t="s">
        <v>63</v>
      </c>
      <c r="K11" s="16" t="s">
        <v>30</v>
      </c>
      <c r="L11" s="60"/>
      <c r="M11" s="15"/>
      <c r="N11" s="15" t="s">
        <v>41</v>
      </c>
      <c r="O11" s="15"/>
      <c r="P11" s="16" t="s">
        <v>65</v>
      </c>
      <c r="Q11" s="17">
        <v>19190</v>
      </c>
      <c r="R11" s="18">
        <v>48.89</v>
      </c>
      <c r="S11" s="19">
        <v>11278.9355</v>
      </c>
      <c r="T11" s="20" t="s">
        <v>34</v>
      </c>
      <c r="U11" s="21" t="s">
        <v>70</v>
      </c>
      <c r="V11" s="22" t="s">
        <v>71</v>
      </c>
      <c r="W11" s="23">
        <v>4</v>
      </c>
      <c r="X11" s="24"/>
    </row>
    <row r="12" spans="1:24" s="1" customFormat="1" ht="26" customHeight="1" x14ac:dyDescent="0.3">
      <c r="A12" s="25" t="s">
        <v>23</v>
      </c>
      <c r="B12" s="25" t="s">
        <v>59</v>
      </c>
      <c r="C12" s="12" t="s">
        <v>60</v>
      </c>
      <c r="D12" s="59"/>
      <c r="E12" s="39" t="str">
        <f>HYPERLINK("https://www.google.ru/search?q=2032C153-001&amp;newwindow=1&amp;tbm=isch","Еще фото")</f>
        <v>Еще фото</v>
      </c>
      <c r="F12" s="14"/>
      <c r="G12" s="25" t="s">
        <v>61</v>
      </c>
      <c r="H12" s="25" t="s">
        <v>27</v>
      </c>
      <c r="I12" s="25" t="s">
        <v>62</v>
      </c>
      <c r="J12" s="15" t="s">
        <v>63</v>
      </c>
      <c r="K12" s="16" t="s">
        <v>30</v>
      </c>
      <c r="L12" s="56"/>
      <c r="M12" s="15"/>
      <c r="N12" s="15" t="s">
        <v>41</v>
      </c>
      <c r="O12" s="15"/>
      <c r="P12" s="16" t="s">
        <v>65</v>
      </c>
      <c r="Q12" s="17">
        <v>19190</v>
      </c>
      <c r="R12" s="18">
        <v>48.89</v>
      </c>
      <c r="S12" s="19">
        <v>11278.9355</v>
      </c>
      <c r="T12" s="20" t="s">
        <v>34</v>
      </c>
      <c r="U12" s="21" t="s">
        <v>35</v>
      </c>
      <c r="V12" s="22" t="s">
        <v>36</v>
      </c>
      <c r="W12" s="23">
        <v>7</v>
      </c>
      <c r="X12" s="24"/>
    </row>
    <row r="13" spans="1:24" s="1" customFormat="1" ht="21" customHeight="1" x14ac:dyDescent="0.3">
      <c r="A13" s="11" t="s">
        <v>23</v>
      </c>
      <c r="B13" s="11" t="s">
        <v>72</v>
      </c>
      <c r="C13" s="26" t="s">
        <v>73</v>
      </c>
      <c r="D13" s="57"/>
      <c r="E13" s="39" t="str">
        <f>HYPERLINK("https://www.google.ru/search?q=2032C155-001&amp;newwindow=1&amp;tbm=isch","Еще фото")</f>
        <v>Еще фото</v>
      </c>
      <c r="F13" s="14"/>
      <c r="G13" s="11" t="s">
        <v>74</v>
      </c>
      <c r="H13" s="11" t="s">
        <v>27</v>
      </c>
      <c r="I13" s="15" t="s">
        <v>62</v>
      </c>
      <c r="J13" s="15" t="s">
        <v>63</v>
      </c>
      <c r="K13" s="16" t="s">
        <v>30</v>
      </c>
      <c r="L13" s="55" t="s">
        <v>75</v>
      </c>
      <c r="M13" s="15" t="s">
        <v>76</v>
      </c>
      <c r="N13" s="15" t="s">
        <v>41</v>
      </c>
      <c r="O13" s="15" t="s">
        <v>77</v>
      </c>
      <c r="P13" s="16" t="s">
        <v>78</v>
      </c>
      <c r="Q13" s="17">
        <v>11999</v>
      </c>
      <c r="R13" s="18">
        <v>48.85</v>
      </c>
      <c r="S13" s="19">
        <v>7058.4354999999996</v>
      </c>
      <c r="T13" s="20" t="s">
        <v>34</v>
      </c>
      <c r="U13" s="21" t="s">
        <v>66</v>
      </c>
      <c r="V13" s="22" t="s">
        <v>67</v>
      </c>
      <c r="W13" s="23">
        <v>20</v>
      </c>
      <c r="X13" s="24"/>
    </row>
    <row r="14" spans="1:24" s="1" customFormat="1" ht="21" customHeight="1" x14ac:dyDescent="0.3">
      <c r="A14" s="25" t="s">
        <v>23</v>
      </c>
      <c r="B14" s="25" t="s">
        <v>72</v>
      </c>
      <c r="C14" s="27" t="s">
        <v>73</v>
      </c>
      <c r="D14" s="58"/>
      <c r="E14" s="39" t="str">
        <f>HYPERLINK("https://www.google.ru/search?q=2032C155-001&amp;newwindow=1&amp;tbm=isch","Еще фото")</f>
        <v>Еще фото</v>
      </c>
      <c r="F14" s="14"/>
      <c r="G14" s="25" t="s">
        <v>74</v>
      </c>
      <c r="H14" s="25" t="s">
        <v>27</v>
      </c>
      <c r="I14" s="25" t="s">
        <v>62</v>
      </c>
      <c r="J14" s="15" t="s">
        <v>63</v>
      </c>
      <c r="K14" s="16" t="s">
        <v>30</v>
      </c>
      <c r="L14" s="60"/>
      <c r="M14" s="15" t="s">
        <v>76</v>
      </c>
      <c r="N14" s="15" t="s">
        <v>41</v>
      </c>
      <c r="O14" s="15" t="s">
        <v>77</v>
      </c>
      <c r="P14" s="16" t="s">
        <v>78</v>
      </c>
      <c r="Q14" s="17">
        <v>11999</v>
      </c>
      <c r="R14" s="18">
        <v>48.85</v>
      </c>
      <c r="S14" s="19">
        <v>7058.4354999999996</v>
      </c>
      <c r="T14" s="20" t="s">
        <v>34</v>
      </c>
      <c r="U14" s="21" t="s">
        <v>68</v>
      </c>
      <c r="V14" s="22" t="s">
        <v>69</v>
      </c>
      <c r="W14" s="23">
        <v>15</v>
      </c>
      <c r="X14" s="24"/>
    </row>
    <row r="15" spans="1:24" s="1" customFormat="1" ht="21" customHeight="1" x14ac:dyDescent="0.3">
      <c r="A15" s="25" t="s">
        <v>23</v>
      </c>
      <c r="B15" s="25" t="s">
        <v>72</v>
      </c>
      <c r="C15" s="27" t="s">
        <v>73</v>
      </c>
      <c r="D15" s="58"/>
      <c r="E15" s="39" t="str">
        <f>HYPERLINK("https://www.google.ru/search?q=2032C155-001&amp;newwindow=1&amp;tbm=isch","Еще фото")</f>
        <v>Еще фото</v>
      </c>
      <c r="F15" s="14"/>
      <c r="G15" s="25" t="s">
        <v>74</v>
      </c>
      <c r="H15" s="25" t="s">
        <v>27</v>
      </c>
      <c r="I15" s="25" t="s">
        <v>62</v>
      </c>
      <c r="J15" s="15" t="s">
        <v>63</v>
      </c>
      <c r="K15" s="16" t="s">
        <v>30</v>
      </c>
      <c r="L15" s="60"/>
      <c r="M15" s="15" t="s">
        <v>76</v>
      </c>
      <c r="N15" s="15" t="s">
        <v>41</v>
      </c>
      <c r="O15" s="15" t="s">
        <v>77</v>
      </c>
      <c r="P15" s="16" t="s">
        <v>78</v>
      </c>
      <c r="Q15" s="17">
        <v>11999</v>
      </c>
      <c r="R15" s="18">
        <v>48.85</v>
      </c>
      <c r="S15" s="19">
        <v>7058.4354999999996</v>
      </c>
      <c r="T15" s="20" t="s">
        <v>34</v>
      </c>
      <c r="U15" s="21" t="s">
        <v>70</v>
      </c>
      <c r="V15" s="22" t="s">
        <v>71</v>
      </c>
      <c r="W15" s="23">
        <v>3</v>
      </c>
      <c r="X15" s="24"/>
    </row>
    <row r="16" spans="1:24" s="1" customFormat="1" ht="21" customHeight="1" x14ac:dyDescent="0.3">
      <c r="A16" s="25" t="s">
        <v>23</v>
      </c>
      <c r="B16" s="25" t="s">
        <v>72</v>
      </c>
      <c r="C16" s="27" t="s">
        <v>73</v>
      </c>
      <c r="D16" s="58"/>
      <c r="E16" s="39" t="str">
        <f>HYPERLINK("https://www.google.ru/search?q=2032C155-001&amp;newwindow=1&amp;tbm=isch","Еще фото")</f>
        <v>Еще фото</v>
      </c>
      <c r="F16" s="14"/>
      <c r="G16" s="25" t="s">
        <v>74</v>
      </c>
      <c r="H16" s="25" t="s">
        <v>27</v>
      </c>
      <c r="I16" s="25" t="s">
        <v>62</v>
      </c>
      <c r="J16" s="15" t="s">
        <v>63</v>
      </c>
      <c r="K16" s="16" t="s">
        <v>30</v>
      </c>
      <c r="L16" s="60"/>
      <c r="M16" s="15" t="s">
        <v>76</v>
      </c>
      <c r="N16" s="15" t="s">
        <v>41</v>
      </c>
      <c r="O16" s="15" t="s">
        <v>77</v>
      </c>
      <c r="P16" s="16" t="s">
        <v>78</v>
      </c>
      <c r="Q16" s="17">
        <v>11999</v>
      </c>
      <c r="R16" s="18">
        <v>48.85</v>
      </c>
      <c r="S16" s="19">
        <v>7058.4354999999996</v>
      </c>
      <c r="T16" s="20" t="s">
        <v>34</v>
      </c>
      <c r="U16" s="21" t="s">
        <v>54</v>
      </c>
      <c r="V16" s="22" t="s">
        <v>79</v>
      </c>
      <c r="W16" s="23">
        <v>2</v>
      </c>
      <c r="X16" s="24"/>
    </row>
    <row r="17" spans="1:24" s="1" customFormat="1" ht="32" customHeight="1" x14ac:dyDescent="0.3">
      <c r="A17" s="25" t="s">
        <v>23</v>
      </c>
      <c r="B17" s="25" t="s">
        <v>72</v>
      </c>
      <c r="C17" s="27" t="s">
        <v>73</v>
      </c>
      <c r="D17" s="59"/>
      <c r="E17" s="39" t="str">
        <f>HYPERLINK("https://www.google.ru/search?q=2032C155-001&amp;newwindow=1&amp;tbm=isch","Еще фото")</f>
        <v>Еще фото</v>
      </c>
      <c r="F17" s="14"/>
      <c r="G17" s="25" t="s">
        <v>74</v>
      </c>
      <c r="H17" s="25" t="s">
        <v>27</v>
      </c>
      <c r="I17" s="25" t="s">
        <v>62</v>
      </c>
      <c r="J17" s="15" t="s">
        <v>63</v>
      </c>
      <c r="K17" s="16" t="s">
        <v>30</v>
      </c>
      <c r="L17" s="56"/>
      <c r="M17" s="15" t="s">
        <v>76</v>
      </c>
      <c r="N17" s="15" t="s">
        <v>41</v>
      </c>
      <c r="O17" s="15" t="s">
        <v>77</v>
      </c>
      <c r="P17" s="16" t="s">
        <v>78</v>
      </c>
      <c r="Q17" s="17">
        <v>11999</v>
      </c>
      <c r="R17" s="18">
        <v>48.85</v>
      </c>
      <c r="S17" s="19">
        <v>7058.4354999999996</v>
      </c>
      <c r="T17" s="20" t="s">
        <v>34</v>
      </c>
      <c r="U17" s="21" t="s">
        <v>35</v>
      </c>
      <c r="V17" s="22" t="s">
        <v>36</v>
      </c>
      <c r="W17" s="23">
        <v>2</v>
      </c>
      <c r="X17" s="24"/>
    </row>
    <row r="18" spans="1:24" s="1" customFormat="1" ht="108" customHeight="1" x14ac:dyDescent="0.3">
      <c r="A18" s="11" t="s">
        <v>23</v>
      </c>
      <c r="B18" s="11" t="s">
        <v>80</v>
      </c>
      <c r="C18" s="12" t="s">
        <v>81</v>
      </c>
      <c r="D18" s="13"/>
      <c r="E18" s="39" t="str">
        <f>HYPERLINK("https://www.google.ru/search?q=3013A990-001&amp;newwindow=1&amp;tbm=isch","Еще фото")</f>
        <v>Еще фото</v>
      </c>
      <c r="F18" s="14"/>
      <c r="G18" s="11" t="s">
        <v>82</v>
      </c>
      <c r="H18" s="11" t="s">
        <v>83</v>
      </c>
      <c r="I18" s="15" t="s">
        <v>84</v>
      </c>
      <c r="J18" s="15" t="s">
        <v>29</v>
      </c>
      <c r="K18" s="16" t="s">
        <v>85</v>
      </c>
      <c r="L18" s="15" t="s">
        <v>86</v>
      </c>
      <c r="M18" s="15"/>
      <c r="N18" s="15" t="s">
        <v>41</v>
      </c>
      <c r="O18" s="15"/>
      <c r="P18" s="16" t="s">
        <v>87</v>
      </c>
      <c r="Q18" s="17">
        <v>5299</v>
      </c>
      <c r="R18" s="18">
        <v>40</v>
      </c>
      <c r="S18" s="19">
        <v>3656.31</v>
      </c>
      <c r="T18" s="20" t="s">
        <v>34</v>
      </c>
      <c r="U18" s="21" t="s">
        <v>70</v>
      </c>
      <c r="V18" s="22" t="s">
        <v>88</v>
      </c>
      <c r="W18" s="23">
        <v>2</v>
      </c>
      <c r="X18" s="24"/>
    </row>
    <row r="19" spans="1:24" s="1" customFormat="1" ht="21" customHeight="1" x14ac:dyDescent="0.3">
      <c r="A19" s="11" t="s">
        <v>23</v>
      </c>
      <c r="B19" s="11" t="s">
        <v>89</v>
      </c>
      <c r="C19" s="26" t="s">
        <v>90</v>
      </c>
      <c r="D19" s="57"/>
      <c r="E19" s="39" t="str">
        <f>HYPERLINK("https://www.google.ru/search?q=1011B958-002&amp;newwindow=1&amp;tbm=isch","Еще фото")</f>
        <v>Еще фото</v>
      </c>
      <c r="F19" s="14"/>
      <c r="G19" s="11" t="s">
        <v>91</v>
      </c>
      <c r="H19" s="11" t="s">
        <v>92</v>
      </c>
      <c r="I19" s="15" t="s">
        <v>93</v>
      </c>
      <c r="J19" s="15" t="s">
        <v>29</v>
      </c>
      <c r="K19" s="16" t="s">
        <v>49</v>
      </c>
      <c r="L19" s="55" t="s">
        <v>94</v>
      </c>
      <c r="M19" s="15" t="s">
        <v>95</v>
      </c>
      <c r="N19" s="15" t="s">
        <v>41</v>
      </c>
      <c r="O19" s="15"/>
      <c r="P19" s="16" t="s">
        <v>96</v>
      </c>
      <c r="Q19" s="17">
        <v>26999</v>
      </c>
      <c r="R19" s="18">
        <v>58.82</v>
      </c>
      <c r="S19" s="19">
        <v>12785.4355</v>
      </c>
      <c r="T19" s="20" t="s">
        <v>97</v>
      </c>
      <c r="U19" s="21" t="s">
        <v>98</v>
      </c>
      <c r="V19" s="23">
        <v>39</v>
      </c>
      <c r="W19" s="23">
        <v>2</v>
      </c>
      <c r="X19" s="24"/>
    </row>
    <row r="20" spans="1:24" s="1" customFormat="1" ht="21" customHeight="1" x14ac:dyDescent="0.3">
      <c r="A20" s="25" t="s">
        <v>23</v>
      </c>
      <c r="B20" s="25" t="s">
        <v>89</v>
      </c>
      <c r="C20" s="27" t="s">
        <v>90</v>
      </c>
      <c r="D20" s="58"/>
      <c r="E20" s="39" t="str">
        <f>HYPERLINK("https://www.google.ru/search?q=1011B958-002&amp;newwindow=1&amp;tbm=isch","Еще фото")</f>
        <v>Еще фото</v>
      </c>
      <c r="F20" s="14"/>
      <c r="G20" s="25" t="s">
        <v>91</v>
      </c>
      <c r="H20" s="25" t="s">
        <v>92</v>
      </c>
      <c r="I20" s="25" t="s">
        <v>93</v>
      </c>
      <c r="J20" s="15" t="s">
        <v>29</v>
      </c>
      <c r="K20" s="16" t="s">
        <v>49</v>
      </c>
      <c r="L20" s="60"/>
      <c r="M20" s="15" t="s">
        <v>95</v>
      </c>
      <c r="N20" s="15" t="s">
        <v>41</v>
      </c>
      <c r="O20" s="15"/>
      <c r="P20" s="16" t="s">
        <v>96</v>
      </c>
      <c r="Q20" s="17">
        <v>26999</v>
      </c>
      <c r="R20" s="18">
        <v>58.82</v>
      </c>
      <c r="S20" s="19">
        <v>12785.4355</v>
      </c>
      <c r="T20" s="20" t="s">
        <v>97</v>
      </c>
      <c r="U20" s="21" t="s">
        <v>99</v>
      </c>
      <c r="V20" s="23">
        <v>41</v>
      </c>
      <c r="W20" s="23">
        <v>4</v>
      </c>
      <c r="X20" s="24"/>
    </row>
    <row r="21" spans="1:24" s="1" customFormat="1" ht="21" customHeight="1" x14ac:dyDescent="0.3">
      <c r="A21" s="25" t="s">
        <v>23</v>
      </c>
      <c r="B21" s="25" t="s">
        <v>89</v>
      </c>
      <c r="C21" s="27" t="s">
        <v>90</v>
      </c>
      <c r="D21" s="58"/>
      <c r="E21" s="39" t="str">
        <f>HYPERLINK("https://www.google.ru/search?q=1011B958-002&amp;newwindow=1&amp;tbm=isch","Еще фото")</f>
        <v>Еще фото</v>
      </c>
      <c r="F21" s="14"/>
      <c r="G21" s="25" t="s">
        <v>91</v>
      </c>
      <c r="H21" s="25" t="s">
        <v>92</v>
      </c>
      <c r="I21" s="25" t="s">
        <v>93</v>
      </c>
      <c r="J21" s="15" t="s">
        <v>29</v>
      </c>
      <c r="K21" s="16" t="s">
        <v>49</v>
      </c>
      <c r="L21" s="60"/>
      <c r="M21" s="15" t="s">
        <v>95</v>
      </c>
      <c r="N21" s="15" t="s">
        <v>41</v>
      </c>
      <c r="O21" s="15"/>
      <c r="P21" s="16" t="s">
        <v>96</v>
      </c>
      <c r="Q21" s="17">
        <v>26999</v>
      </c>
      <c r="R21" s="18">
        <v>58.82</v>
      </c>
      <c r="S21" s="19">
        <v>12785.4355</v>
      </c>
      <c r="T21" s="20" t="s">
        <v>97</v>
      </c>
      <c r="U21" s="21" t="s">
        <v>100</v>
      </c>
      <c r="V21" s="23">
        <v>42</v>
      </c>
      <c r="W21" s="23">
        <v>5</v>
      </c>
      <c r="X21" s="24"/>
    </row>
    <row r="22" spans="1:24" s="1" customFormat="1" ht="21" customHeight="1" x14ac:dyDescent="0.3">
      <c r="A22" s="25" t="s">
        <v>23</v>
      </c>
      <c r="B22" s="25" t="s">
        <v>89</v>
      </c>
      <c r="C22" s="27" t="s">
        <v>90</v>
      </c>
      <c r="D22" s="58"/>
      <c r="E22" s="39" t="str">
        <f>HYPERLINK("https://www.google.ru/search?q=1011B958-002&amp;newwindow=1&amp;tbm=isch","Еще фото")</f>
        <v>Еще фото</v>
      </c>
      <c r="F22" s="14"/>
      <c r="G22" s="25" t="s">
        <v>91</v>
      </c>
      <c r="H22" s="25" t="s">
        <v>92</v>
      </c>
      <c r="I22" s="25" t="s">
        <v>93</v>
      </c>
      <c r="J22" s="15" t="s">
        <v>29</v>
      </c>
      <c r="K22" s="16" t="s">
        <v>49</v>
      </c>
      <c r="L22" s="60"/>
      <c r="M22" s="15" t="s">
        <v>95</v>
      </c>
      <c r="N22" s="15" t="s">
        <v>41</v>
      </c>
      <c r="O22" s="15"/>
      <c r="P22" s="16" t="s">
        <v>96</v>
      </c>
      <c r="Q22" s="17">
        <v>26999</v>
      </c>
      <c r="R22" s="18">
        <v>58.82</v>
      </c>
      <c r="S22" s="19">
        <v>12785.4355</v>
      </c>
      <c r="T22" s="20" t="s">
        <v>97</v>
      </c>
      <c r="U22" s="21" t="s">
        <v>101</v>
      </c>
      <c r="V22" s="28">
        <v>42.5</v>
      </c>
      <c r="W22" s="23">
        <v>4</v>
      </c>
      <c r="X22" s="24"/>
    </row>
    <row r="23" spans="1:24" s="1" customFormat="1" ht="32" customHeight="1" x14ac:dyDescent="0.3">
      <c r="A23" s="25" t="s">
        <v>23</v>
      </c>
      <c r="B23" s="25" t="s">
        <v>89</v>
      </c>
      <c r="C23" s="27" t="s">
        <v>90</v>
      </c>
      <c r="D23" s="59"/>
      <c r="E23" s="39" t="str">
        <f>HYPERLINK("https://www.google.ru/search?q=1011B958-002&amp;newwindow=1&amp;tbm=isch","Еще фото")</f>
        <v>Еще фото</v>
      </c>
      <c r="F23" s="14"/>
      <c r="G23" s="25" t="s">
        <v>91</v>
      </c>
      <c r="H23" s="25" t="s">
        <v>92</v>
      </c>
      <c r="I23" s="25" t="s">
        <v>93</v>
      </c>
      <c r="J23" s="15" t="s">
        <v>29</v>
      </c>
      <c r="K23" s="16" t="s">
        <v>49</v>
      </c>
      <c r="L23" s="56"/>
      <c r="M23" s="15" t="s">
        <v>95</v>
      </c>
      <c r="N23" s="15" t="s">
        <v>41</v>
      </c>
      <c r="O23" s="15"/>
      <c r="P23" s="16" t="s">
        <v>96</v>
      </c>
      <c r="Q23" s="17">
        <v>26999</v>
      </c>
      <c r="R23" s="18">
        <v>58.82</v>
      </c>
      <c r="S23" s="19">
        <v>12785.4355</v>
      </c>
      <c r="T23" s="20" t="s">
        <v>97</v>
      </c>
      <c r="U23" s="21" t="s">
        <v>102</v>
      </c>
      <c r="V23" s="23">
        <v>43</v>
      </c>
      <c r="W23" s="23">
        <v>7</v>
      </c>
      <c r="X23" s="24"/>
    </row>
    <row r="24" spans="1:24" s="1" customFormat="1" ht="52.05" customHeight="1" x14ac:dyDescent="0.3">
      <c r="A24" s="11" t="s">
        <v>23</v>
      </c>
      <c r="B24" s="11" t="s">
        <v>103</v>
      </c>
      <c r="C24" s="12" t="s">
        <v>104</v>
      </c>
      <c r="D24" s="53"/>
      <c r="E24" s="39" t="str">
        <f>HYPERLINK("https://www.google.ru/search?q=1022A032-100&amp;newwindow=1&amp;tbm=isch","Еще фото")</f>
        <v>Еще фото</v>
      </c>
      <c r="F24" s="14"/>
      <c r="G24" s="11" t="s">
        <v>91</v>
      </c>
      <c r="H24" s="11" t="s">
        <v>92</v>
      </c>
      <c r="I24" s="15" t="s">
        <v>93</v>
      </c>
      <c r="J24" s="15" t="s">
        <v>29</v>
      </c>
      <c r="K24" s="16" t="s">
        <v>30</v>
      </c>
      <c r="L24" s="55" t="s">
        <v>105</v>
      </c>
      <c r="M24" s="15" t="s">
        <v>106</v>
      </c>
      <c r="N24" s="15" t="s">
        <v>32</v>
      </c>
      <c r="O24" s="15" t="s">
        <v>42</v>
      </c>
      <c r="P24" s="16" t="s">
        <v>107</v>
      </c>
      <c r="Q24" s="17">
        <v>11699</v>
      </c>
      <c r="R24" s="18">
        <v>55.91</v>
      </c>
      <c r="S24" s="19">
        <v>5931.4354999999996</v>
      </c>
      <c r="T24" s="20" t="s">
        <v>97</v>
      </c>
      <c r="U24" s="21" t="s">
        <v>108</v>
      </c>
      <c r="V24" s="28">
        <v>35.5</v>
      </c>
      <c r="W24" s="23">
        <v>5</v>
      </c>
      <c r="X24" s="24"/>
    </row>
    <row r="25" spans="1:24" s="1" customFormat="1" ht="61.05" customHeight="1" x14ac:dyDescent="0.3">
      <c r="A25" s="25" t="s">
        <v>23</v>
      </c>
      <c r="B25" s="25" t="s">
        <v>103</v>
      </c>
      <c r="C25" s="12" t="s">
        <v>104</v>
      </c>
      <c r="D25" s="54"/>
      <c r="E25" s="39" t="str">
        <f>HYPERLINK("https://www.google.ru/search?q=1022A032-100&amp;newwindow=1&amp;tbm=isch","Еще фото")</f>
        <v>Еще фото</v>
      </c>
      <c r="F25" s="14"/>
      <c r="G25" s="25" t="s">
        <v>91</v>
      </c>
      <c r="H25" s="25" t="s">
        <v>92</v>
      </c>
      <c r="I25" s="25" t="s">
        <v>93</v>
      </c>
      <c r="J25" s="15" t="s">
        <v>29</v>
      </c>
      <c r="K25" s="16" t="s">
        <v>30</v>
      </c>
      <c r="L25" s="56"/>
      <c r="M25" s="15" t="s">
        <v>106</v>
      </c>
      <c r="N25" s="15" t="s">
        <v>32</v>
      </c>
      <c r="O25" s="15" t="s">
        <v>42</v>
      </c>
      <c r="P25" s="16" t="s">
        <v>107</v>
      </c>
      <c r="Q25" s="17">
        <v>11699</v>
      </c>
      <c r="R25" s="18">
        <v>55.91</v>
      </c>
      <c r="S25" s="19">
        <v>5931.4354999999996</v>
      </c>
      <c r="T25" s="20" t="s">
        <v>97</v>
      </c>
      <c r="U25" s="21" t="s">
        <v>109</v>
      </c>
      <c r="V25" s="23">
        <v>36</v>
      </c>
      <c r="W25" s="23">
        <v>1</v>
      </c>
      <c r="X25" s="24"/>
    </row>
    <row r="26" spans="1:24" s="1" customFormat="1" ht="26" customHeight="1" x14ac:dyDescent="0.3">
      <c r="A26" s="11" t="s">
        <v>23</v>
      </c>
      <c r="B26" s="11" t="s">
        <v>110</v>
      </c>
      <c r="C26" s="12" t="s">
        <v>111</v>
      </c>
      <c r="D26" s="57"/>
      <c r="E26" s="39" t="str">
        <f>HYPERLINK("https://www.google.ru/search?q=H7N6N-8787&amp;newwindow=1&amp;tbm=isch","Еще фото")</f>
        <v>Еще фото</v>
      </c>
      <c r="F26" s="14"/>
      <c r="G26" s="11" t="s">
        <v>91</v>
      </c>
      <c r="H26" s="11" t="s">
        <v>92</v>
      </c>
      <c r="I26" s="15" t="s">
        <v>93</v>
      </c>
      <c r="J26" s="15" t="s">
        <v>29</v>
      </c>
      <c r="K26" s="16" t="s">
        <v>30</v>
      </c>
      <c r="L26" s="55" t="s">
        <v>112</v>
      </c>
      <c r="M26" s="15" t="s">
        <v>106</v>
      </c>
      <c r="N26" s="15" t="s">
        <v>52</v>
      </c>
      <c r="O26" s="15" t="s">
        <v>42</v>
      </c>
      <c r="P26" s="16" t="s">
        <v>113</v>
      </c>
      <c r="Q26" s="17">
        <v>11999</v>
      </c>
      <c r="R26" s="18">
        <v>55.76</v>
      </c>
      <c r="S26" s="19">
        <v>6103.9354999999996</v>
      </c>
      <c r="T26" s="20" t="s">
        <v>97</v>
      </c>
      <c r="U26" s="21" t="s">
        <v>114</v>
      </c>
      <c r="V26" s="28">
        <v>34.5</v>
      </c>
      <c r="W26" s="23">
        <v>2</v>
      </c>
      <c r="X26" s="24"/>
    </row>
    <row r="27" spans="1:24" s="1" customFormat="1" ht="26" customHeight="1" x14ac:dyDescent="0.3">
      <c r="A27" s="25" t="s">
        <v>23</v>
      </c>
      <c r="B27" s="25" t="s">
        <v>110</v>
      </c>
      <c r="C27" s="12" t="s">
        <v>111</v>
      </c>
      <c r="D27" s="58"/>
      <c r="E27" s="39" t="str">
        <f>HYPERLINK("https://www.google.ru/search?q=H7N6N-8787&amp;newwindow=1&amp;tbm=isch","Еще фото")</f>
        <v>Еще фото</v>
      </c>
      <c r="F27" s="14"/>
      <c r="G27" s="25" t="s">
        <v>91</v>
      </c>
      <c r="H27" s="25" t="s">
        <v>92</v>
      </c>
      <c r="I27" s="25" t="s">
        <v>93</v>
      </c>
      <c r="J27" s="15" t="s">
        <v>29</v>
      </c>
      <c r="K27" s="16" t="s">
        <v>30</v>
      </c>
      <c r="L27" s="60"/>
      <c r="M27" s="15" t="s">
        <v>106</v>
      </c>
      <c r="N27" s="15" t="s">
        <v>52</v>
      </c>
      <c r="O27" s="15" t="s">
        <v>42</v>
      </c>
      <c r="P27" s="16" t="s">
        <v>113</v>
      </c>
      <c r="Q27" s="17">
        <v>11999</v>
      </c>
      <c r="R27" s="18">
        <v>55.76</v>
      </c>
      <c r="S27" s="19">
        <v>6103.9354999999996</v>
      </c>
      <c r="T27" s="20" t="s">
        <v>97</v>
      </c>
      <c r="U27" s="21" t="s">
        <v>108</v>
      </c>
      <c r="V27" s="28">
        <v>35.5</v>
      </c>
      <c r="W27" s="23">
        <v>5</v>
      </c>
      <c r="X27" s="24"/>
    </row>
    <row r="28" spans="1:24" s="1" customFormat="1" ht="26" customHeight="1" x14ac:dyDescent="0.3">
      <c r="A28" s="25" t="s">
        <v>23</v>
      </c>
      <c r="B28" s="25" t="s">
        <v>110</v>
      </c>
      <c r="C28" s="12" t="s">
        <v>111</v>
      </c>
      <c r="D28" s="58"/>
      <c r="E28" s="39" t="str">
        <f>HYPERLINK("https://www.google.ru/search?q=H7N6N-8787&amp;newwindow=1&amp;tbm=isch","Еще фото")</f>
        <v>Еще фото</v>
      </c>
      <c r="F28" s="14"/>
      <c r="G28" s="25" t="s">
        <v>91</v>
      </c>
      <c r="H28" s="25" t="s">
        <v>92</v>
      </c>
      <c r="I28" s="25" t="s">
        <v>93</v>
      </c>
      <c r="J28" s="15" t="s">
        <v>29</v>
      </c>
      <c r="K28" s="16" t="s">
        <v>30</v>
      </c>
      <c r="L28" s="60"/>
      <c r="M28" s="15" t="s">
        <v>106</v>
      </c>
      <c r="N28" s="15" t="s">
        <v>52</v>
      </c>
      <c r="O28" s="15" t="s">
        <v>42</v>
      </c>
      <c r="P28" s="16" t="s">
        <v>113</v>
      </c>
      <c r="Q28" s="17">
        <v>11999</v>
      </c>
      <c r="R28" s="18">
        <v>55.76</v>
      </c>
      <c r="S28" s="19">
        <v>6103.9354999999996</v>
      </c>
      <c r="T28" s="20" t="s">
        <v>97</v>
      </c>
      <c r="U28" s="21" t="s">
        <v>109</v>
      </c>
      <c r="V28" s="23">
        <v>36</v>
      </c>
      <c r="W28" s="23">
        <v>10</v>
      </c>
      <c r="X28" s="24"/>
    </row>
    <row r="29" spans="1:24" s="1" customFormat="1" ht="26" customHeight="1" x14ac:dyDescent="0.3">
      <c r="A29" s="25" t="s">
        <v>23</v>
      </c>
      <c r="B29" s="25" t="s">
        <v>110</v>
      </c>
      <c r="C29" s="12" t="s">
        <v>111</v>
      </c>
      <c r="D29" s="59"/>
      <c r="E29" s="39" t="str">
        <f>HYPERLINK("https://www.google.ru/search?q=H7N6N-8787&amp;newwindow=1&amp;tbm=isch","Еще фото")</f>
        <v>Еще фото</v>
      </c>
      <c r="F29" s="14"/>
      <c r="G29" s="25" t="s">
        <v>91</v>
      </c>
      <c r="H29" s="25" t="s">
        <v>92</v>
      </c>
      <c r="I29" s="25" t="s">
        <v>93</v>
      </c>
      <c r="J29" s="15" t="s">
        <v>29</v>
      </c>
      <c r="K29" s="16" t="s">
        <v>30</v>
      </c>
      <c r="L29" s="56"/>
      <c r="M29" s="15" t="s">
        <v>106</v>
      </c>
      <c r="N29" s="15" t="s">
        <v>52</v>
      </c>
      <c r="O29" s="15" t="s">
        <v>42</v>
      </c>
      <c r="P29" s="16" t="s">
        <v>113</v>
      </c>
      <c r="Q29" s="17">
        <v>11999</v>
      </c>
      <c r="R29" s="18">
        <v>55.76</v>
      </c>
      <c r="S29" s="19">
        <v>6103.9354999999996</v>
      </c>
      <c r="T29" s="20" t="s">
        <v>97</v>
      </c>
      <c r="U29" s="21" t="s">
        <v>115</v>
      </c>
      <c r="V29" s="28">
        <v>36.5</v>
      </c>
      <c r="W29" s="23">
        <v>4</v>
      </c>
      <c r="X29" s="24"/>
    </row>
    <row r="30" spans="1:24" s="1" customFormat="1" ht="35" customHeight="1" x14ac:dyDescent="0.3">
      <c r="A30" s="11" t="s">
        <v>23</v>
      </c>
      <c r="B30" s="11" t="s">
        <v>116</v>
      </c>
      <c r="C30" s="12" t="s">
        <v>117</v>
      </c>
      <c r="D30" s="57"/>
      <c r="E30" s="39" t="str">
        <f>HYPERLINK("https://www.google.ru/search?q=1011C077-600&amp;newwindow=1&amp;tbm=isch","Еще фото")</f>
        <v>Еще фото</v>
      </c>
      <c r="F30" s="14"/>
      <c r="G30" s="11" t="s">
        <v>91</v>
      </c>
      <c r="H30" s="11" t="s">
        <v>92</v>
      </c>
      <c r="I30" s="15" t="s">
        <v>93</v>
      </c>
      <c r="J30" s="15" t="s">
        <v>29</v>
      </c>
      <c r="K30" s="16" t="s">
        <v>49</v>
      </c>
      <c r="L30" s="55" t="s">
        <v>118</v>
      </c>
      <c r="M30" s="15" t="s">
        <v>119</v>
      </c>
      <c r="N30" s="15" t="s">
        <v>58</v>
      </c>
      <c r="O30" s="15"/>
      <c r="P30" s="16" t="s">
        <v>96</v>
      </c>
      <c r="Q30" s="17">
        <v>16199</v>
      </c>
      <c r="R30" s="18">
        <v>55.75</v>
      </c>
      <c r="S30" s="19">
        <v>8242.9354999999996</v>
      </c>
      <c r="T30" s="20" t="s">
        <v>97</v>
      </c>
      <c r="U30" s="21" t="s">
        <v>99</v>
      </c>
      <c r="V30" s="23">
        <v>41</v>
      </c>
      <c r="W30" s="23">
        <v>6</v>
      </c>
      <c r="X30" s="24"/>
    </row>
    <row r="31" spans="1:24" s="1" customFormat="1" ht="35" customHeight="1" x14ac:dyDescent="0.3">
      <c r="A31" s="25" t="s">
        <v>23</v>
      </c>
      <c r="B31" s="25" t="s">
        <v>116</v>
      </c>
      <c r="C31" s="12" t="s">
        <v>117</v>
      </c>
      <c r="D31" s="58"/>
      <c r="E31" s="39" t="str">
        <f>HYPERLINK("https://www.google.ru/search?q=1011C077-600&amp;newwindow=1&amp;tbm=isch","Еще фото")</f>
        <v>Еще фото</v>
      </c>
      <c r="F31" s="14"/>
      <c r="G31" s="25" t="s">
        <v>91</v>
      </c>
      <c r="H31" s="25" t="s">
        <v>92</v>
      </c>
      <c r="I31" s="25" t="s">
        <v>93</v>
      </c>
      <c r="J31" s="15" t="s">
        <v>29</v>
      </c>
      <c r="K31" s="16" t="s">
        <v>49</v>
      </c>
      <c r="L31" s="60"/>
      <c r="M31" s="15" t="s">
        <v>119</v>
      </c>
      <c r="N31" s="15" t="s">
        <v>58</v>
      </c>
      <c r="O31" s="15"/>
      <c r="P31" s="16" t="s">
        <v>96</v>
      </c>
      <c r="Q31" s="17">
        <v>16199</v>
      </c>
      <c r="R31" s="18">
        <v>55.75</v>
      </c>
      <c r="S31" s="19">
        <v>8242.9354999999996</v>
      </c>
      <c r="T31" s="20" t="s">
        <v>97</v>
      </c>
      <c r="U31" s="21" t="s">
        <v>100</v>
      </c>
      <c r="V31" s="23">
        <v>42</v>
      </c>
      <c r="W31" s="23">
        <v>6</v>
      </c>
      <c r="X31" s="24"/>
    </row>
    <row r="32" spans="1:24" s="1" customFormat="1" ht="37.049999999999997" customHeight="1" x14ac:dyDescent="0.3">
      <c r="A32" s="25" t="s">
        <v>23</v>
      </c>
      <c r="B32" s="25" t="s">
        <v>116</v>
      </c>
      <c r="C32" s="12" t="s">
        <v>117</v>
      </c>
      <c r="D32" s="59"/>
      <c r="E32" s="39" t="str">
        <f>HYPERLINK("https://www.google.ru/search?q=1011C077-600&amp;newwindow=1&amp;tbm=isch","Еще фото")</f>
        <v>Еще фото</v>
      </c>
      <c r="F32" s="14"/>
      <c r="G32" s="25" t="s">
        <v>91</v>
      </c>
      <c r="H32" s="25" t="s">
        <v>92</v>
      </c>
      <c r="I32" s="25" t="s">
        <v>93</v>
      </c>
      <c r="J32" s="15" t="s">
        <v>29</v>
      </c>
      <c r="K32" s="16" t="s">
        <v>49</v>
      </c>
      <c r="L32" s="56"/>
      <c r="M32" s="15" t="s">
        <v>119</v>
      </c>
      <c r="N32" s="15" t="s">
        <v>58</v>
      </c>
      <c r="O32" s="15"/>
      <c r="P32" s="16" t="s">
        <v>96</v>
      </c>
      <c r="Q32" s="17">
        <v>16199</v>
      </c>
      <c r="R32" s="18">
        <v>55.75</v>
      </c>
      <c r="S32" s="19">
        <v>8242.9354999999996</v>
      </c>
      <c r="T32" s="20" t="s">
        <v>97</v>
      </c>
      <c r="U32" s="21" t="s">
        <v>102</v>
      </c>
      <c r="V32" s="23">
        <v>43</v>
      </c>
      <c r="W32" s="23">
        <v>1</v>
      </c>
      <c r="X32" s="24"/>
    </row>
    <row r="33" spans="1:24" s="1" customFormat="1" ht="26" customHeight="1" x14ac:dyDescent="0.3">
      <c r="A33" s="11" t="s">
        <v>23</v>
      </c>
      <c r="B33" s="11" t="s">
        <v>120</v>
      </c>
      <c r="C33" s="12" t="s">
        <v>121</v>
      </c>
      <c r="D33" s="57"/>
      <c r="E33" s="39" t="str">
        <f>HYPERLINK("https://www.google.ru/search?q=1011B794-302&amp;newwindow=1&amp;tbm=isch","Еще фото")</f>
        <v>Еще фото</v>
      </c>
      <c r="F33" s="14"/>
      <c r="G33" s="11" t="s">
        <v>91</v>
      </c>
      <c r="H33" s="11" t="s">
        <v>92</v>
      </c>
      <c r="I33" s="15" t="s">
        <v>93</v>
      </c>
      <c r="J33" s="15" t="s">
        <v>29</v>
      </c>
      <c r="K33" s="16" t="s">
        <v>49</v>
      </c>
      <c r="L33" s="55" t="s">
        <v>122</v>
      </c>
      <c r="M33" s="15" t="s">
        <v>106</v>
      </c>
      <c r="N33" s="15" t="s">
        <v>123</v>
      </c>
      <c r="O33" s="15"/>
      <c r="P33" s="16" t="s">
        <v>96</v>
      </c>
      <c r="Q33" s="17">
        <v>36999</v>
      </c>
      <c r="R33" s="18">
        <v>49.76</v>
      </c>
      <c r="S33" s="19">
        <v>21375.9355</v>
      </c>
      <c r="T33" s="20" t="s">
        <v>97</v>
      </c>
      <c r="U33" s="21" t="s">
        <v>100</v>
      </c>
      <c r="V33" s="23">
        <v>42</v>
      </c>
      <c r="W33" s="23">
        <v>7</v>
      </c>
      <c r="X33" s="24"/>
    </row>
    <row r="34" spans="1:24" s="1" customFormat="1" ht="26" customHeight="1" x14ac:dyDescent="0.3">
      <c r="A34" s="25" t="s">
        <v>23</v>
      </c>
      <c r="B34" s="25" t="s">
        <v>120</v>
      </c>
      <c r="C34" s="12" t="s">
        <v>121</v>
      </c>
      <c r="D34" s="58"/>
      <c r="E34" s="39" t="str">
        <f>HYPERLINK("https://www.google.ru/search?q=1011B794-302&amp;newwindow=1&amp;tbm=isch","Еще фото")</f>
        <v>Еще фото</v>
      </c>
      <c r="F34" s="14"/>
      <c r="G34" s="25" t="s">
        <v>91</v>
      </c>
      <c r="H34" s="25" t="s">
        <v>92</v>
      </c>
      <c r="I34" s="25" t="s">
        <v>93</v>
      </c>
      <c r="J34" s="15" t="s">
        <v>29</v>
      </c>
      <c r="K34" s="16" t="s">
        <v>49</v>
      </c>
      <c r="L34" s="60"/>
      <c r="M34" s="15" t="s">
        <v>106</v>
      </c>
      <c r="N34" s="15" t="s">
        <v>123</v>
      </c>
      <c r="O34" s="15"/>
      <c r="P34" s="16" t="s">
        <v>96</v>
      </c>
      <c r="Q34" s="17">
        <v>36999</v>
      </c>
      <c r="R34" s="18">
        <v>49.76</v>
      </c>
      <c r="S34" s="19">
        <v>21375.9355</v>
      </c>
      <c r="T34" s="20" t="s">
        <v>97</v>
      </c>
      <c r="U34" s="21" t="s">
        <v>101</v>
      </c>
      <c r="V34" s="28">
        <v>42.5</v>
      </c>
      <c r="W34" s="23">
        <v>7</v>
      </c>
      <c r="X34" s="24"/>
    </row>
    <row r="35" spans="1:24" s="1" customFormat="1" ht="26" customHeight="1" x14ac:dyDescent="0.3">
      <c r="A35" s="25" t="s">
        <v>23</v>
      </c>
      <c r="B35" s="25" t="s">
        <v>120</v>
      </c>
      <c r="C35" s="12" t="s">
        <v>121</v>
      </c>
      <c r="D35" s="58"/>
      <c r="E35" s="39" t="str">
        <f>HYPERLINK("https://www.google.ru/search?q=1011B794-302&amp;newwindow=1&amp;tbm=isch","Еще фото")</f>
        <v>Еще фото</v>
      </c>
      <c r="F35" s="14"/>
      <c r="G35" s="25" t="s">
        <v>91</v>
      </c>
      <c r="H35" s="25" t="s">
        <v>92</v>
      </c>
      <c r="I35" s="25" t="s">
        <v>93</v>
      </c>
      <c r="J35" s="15" t="s">
        <v>29</v>
      </c>
      <c r="K35" s="16" t="s">
        <v>49</v>
      </c>
      <c r="L35" s="60"/>
      <c r="M35" s="15" t="s">
        <v>106</v>
      </c>
      <c r="N35" s="15" t="s">
        <v>123</v>
      </c>
      <c r="O35" s="15"/>
      <c r="P35" s="16" t="s">
        <v>96</v>
      </c>
      <c r="Q35" s="17">
        <v>36999</v>
      </c>
      <c r="R35" s="18">
        <v>49.76</v>
      </c>
      <c r="S35" s="19">
        <v>21375.9355</v>
      </c>
      <c r="T35" s="20" t="s">
        <v>97</v>
      </c>
      <c r="U35" s="21" t="s">
        <v>102</v>
      </c>
      <c r="V35" s="23">
        <v>43</v>
      </c>
      <c r="W35" s="23">
        <v>6</v>
      </c>
      <c r="X35" s="24"/>
    </row>
    <row r="36" spans="1:24" s="1" customFormat="1" ht="26" customHeight="1" x14ac:dyDescent="0.3">
      <c r="A36" s="25" t="s">
        <v>23</v>
      </c>
      <c r="B36" s="25" t="s">
        <v>120</v>
      </c>
      <c r="C36" s="12" t="s">
        <v>121</v>
      </c>
      <c r="D36" s="59"/>
      <c r="E36" s="39" t="str">
        <f>HYPERLINK("https://www.google.ru/search?q=1011B794-302&amp;newwindow=1&amp;tbm=isch","Еще фото")</f>
        <v>Еще фото</v>
      </c>
      <c r="F36" s="14"/>
      <c r="G36" s="25" t="s">
        <v>91</v>
      </c>
      <c r="H36" s="25" t="s">
        <v>92</v>
      </c>
      <c r="I36" s="25" t="s">
        <v>93</v>
      </c>
      <c r="J36" s="15" t="s">
        <v>29</v>
      </c>
      <c r="K36" s="16" t="s">
        <v>49</v>
      </c>
      <c r="L36" s="56"/>
      <c r="M36" s="15" t="s">
        <v>106</v>
      </c>
      <c r="N36" s="15" t="s">
        <v>123</v>
      </c>
      <c r="O36" s="15"/>
      <c r="P36" s="16" t="s">
        <v>96</v>
      </c>
      <c r="Q36" s="17">
        <v>36999</v>
      </c>
      <c r="R36" s="18">
        <v>49.76</v>
      </c>
      <c r="S36" s="19">
        <v>21375.9355</v>
      </c>
      <c r="T36" s="20" t="s">
        <v>97</v>
      </c>
      <c r="U36" s="21" t="s">
        <v>124</v>
      </c>
      <c r="V36" s="28">
        <v>44.5</v>
      </c>
      <c r="W36" s="23">
        <v>6</v>
      </c>
      <c r="X36" s="24"/>
    </row>
    <row r="37" spans="1:24" s="1" customFormat="1" ht="35" customHeight="1" x14ac:dyDescent="0.3">
      <c r="A37" s="11" t="s">
        <v>23</v>
      </c>
      <c r="B37" s="11" t="s">
        <v>125</v>
      </c>
      <c r="C37" s="12" t="s">
        <v>126</v>
      </c>
      <c r="D37" s="57"/>
      <c r="E37" s="39" t="str">
        <f>HYPERLINK("https://www.google.ru/search?q=1011B973-300&amp;newwindow=1&amp;tbm=isch","Еще фото")</f>
        <v>Еще фото</v>
      </c>
      <c r="F37" s="14"/>
      <c r="G37" s="11" t="s">
        <v>91</v>
      </c>
      <c r="H37" s="11" t="s">
        <v>92</v>
      </c>
      <c r="I37" s="15" t="s">
        <v>93</v>
      </c>
      <c r="J37" s="15" t="s">
        <v>127</v>
      </c>
      <c r="K37" s="16" t="s">
        <v>49</v>
      </c>
      <c r="L37" s="55" t="s">
        <v>128</v>
      </c>
      <c r="M37" s="15" t="s">
        <v>129</v>
      </c>
      <c r="N37" s="15" t="s">
        <v>123</v>
      </c>
      <c r="O37" s="15"/>
      <c r="P37" s="16" t="s">
        <v>130</v>
      </c>
      <c r="Q37" s="17">
        <v>19999</v>
      </c>
      <c r="R37" s="18">
        <v>49.76</v>
      </c>
      <c r="S37" s="19">
        <v>11554.9355</v>
      </c>
      <c r="T37" s="20" t="s">
        <v>97</v>
      </c>
      <c r="U37" s="21" t="s">
        <v>98</v>
      </c>
      <c r="V37" s="23">
        <v>39</v>
      </c>
      <c r="W37" s="23">
        <v>4</v>
      </c>
      <c r="X37" s="24"/>
    </row>
    <row r="38" spans="1:24" s="1" customFormat="1" ht="35" customHeight="1" x14ac:dyDescent="0.3">
      <c r="A38" s="25" t="s">
        <v>23</v>
      </c>
      <c r="B38" s="25" t="s">
        <v>125</v>
      </c>
      <c r="C38" s="12" t="s">
        <v>126</v>
      </c>
      <c r="D38" s="58"/>
      <c r="E38" s="39" t="str">
        <f>HYPERLINK("https://www.google.ru/search?q=1011B973-300&amp;newwindow=1&amp;tbm=isch","Еще фото")</f>
        <v>Еще фото</v>
      </c>
      <c r="F38" s="14"/>
      <c r="G38" s="25" t="s">
        <v>91</v>
      </c>
      <c r="H38" s="25" t="s">
        <v>92</v>
      </c>
      <c r="I38" s="25" t="s">
        <v>93</v>
      </c>
      <c r="J38" s="15" t="s">
        <v>127</v>
      </c>
      <c r="K38" s="16" t="s">
        <v>49</v>
      </c>
      <c r="L38" s="60"/>
      <c r="M38" s="15" t="s">
        <v>129</v>
      </c>
      <c r="N38" s="15" t="s">
        <v>123</v>
      </c>
      <c r="O38" s="15"/>
      <c r="P38" s="16" t="s">
        <v>130</v>
      </c>
      <c r="Q38" s="17">
        <v>19999</v>
      </c>
      <c r="R38" s="18">
        <v>49.76</v>
      </c>
      <c r="S38" s="19">
        <v>11554.9355</v>
      </c>
      <c r="T38" s="20" t="s">
        <v>97</v>
      </c>
      <c r="U38" s="21" t="s">
        <v>100</v>
      </c>
      <c r="V38" s="23">
        <v>42</v>
      </c>
      <c r="W38" s="23">
        <v>4</v>
      </c>
      <c r="X38" s="24"/>
    </row>
    <row r="39" spans="1:24" s="1" customFormat="1" ht="37.049999999999997" customHeight="1" x14ac:dyDescent="0.3">
      <c r="A39" s="25" t="s">
        <v>23</v>
      </c>
      <c r="B39" s="25" t="s">
        <v>125</v>
      </c>
      <c r="C39" s="12" t="s">
        <v>126</v>
      </c>
      <c r="D39" s="59"/>
      <c r="E39" s="39" t="str">
        <f>HYPERLINK("https://www.google.ru/search?q=1011B973-300&amp;newwindow=1&amp;tbm=isch","Еще фото")</f>
        <v>Еще фото</v>
      </c>
      <c r="F39" s="14"/>
      <c r="G39" s="25" t="s">
        <v>91</v>
      </c>
      <c r="H39" s="25" t="s">
        <v>92</v>
      </c>
      <c r="I39" s="25" t="s">
        <v>93</v>
      </c>
      <c r="J39" s="15" t="s">
        <v>127</v>
      </c>
      <c r="K39" s="16" t="s">
        <v>49</v>
      </c>
      <c r="L39" s="56"/>
      <c r="M39" s="15" t="s">
        <v>129</v>
      </c>
      <c r="N39" s="15" t="s">
        <v>123</v>
      </c>
      <c r="O39" s="15"/>
      <c r="P39" s="16" t="s">
        <v>130</v>
      </c>
      <c r="Q39" s="17">
        <v>19999</v>
      </c>
      <c r="R39" s="18">
        <v>49.76</v>
      </c>
      <c r="S39" s="19">
        <v>11554.9355</v>
      </c>
      <c r="T39" s="20" t="s">
        <v>97</v>
      </c>
      <c r="U39" s="21" t="s">
        <v>101</v>
      </c>
      <c r="V39" s="28">
        <v>42.5</v>
      </c>
      <c r="W39" s="23">
        <v>2</v>
      </c>
      <c r="X39" s="24"/>
    </row>
    <row r="40" spans="1:24" s="1" customFormat="1" ht="108" customHeight="1" x14ac:dyDescent="0.3">
      <c r="A40" s="11" t="s">
        <v>23</v>
      </c>
      <c r="B40" s="11" t="s">
        <v>131</v>
      </c>
      <c r="C40" s="12" t="s">
        <v>132</v>
      </c>
      <c r="D40" s="13"/>
      <c r="E40" s="39" t="str">
        <f>HYPERLINK("https://www.google.ru/search?q=1014A267-410&amp;newwindow=1&amp;tbm=isch","Еще фото")</f>
        <v>Еще фото</v>
      </c>
      <c r="F40" s="14"/>
      <c r="G40" s="11" t="s">
        <v>91</v>
      </c>
      <c r="H40" s="11" t="s">
        <v>92</v>
      </c>
      <c r="I40" s="15" t="s">
        <v>93</v>
      </c>
      <c r="J40" s="15" t="s">
        <v>29</v>
      </c>
      <c r="K40" s="16" t="s">
        <v>133</v>
      </c>
      <c r="L40" s="15" t="s">
        <v>134</v>
      </c>
      <c r="M40" s="15" t="s">
        <v>135</v>
      </c>
      <c r="N40" s="15" t="s">
        <v>52</v>
      </c>
      <c r="O40" s="15"/>
      <c r="P40" s="16" t="s">
        <v>136</v>
      </c>
      <c r="Q40" s="17">
        <v>7499</v>
      </c>
      <c r="R40" s="18">
        <v>48.96</v>
      </c>
      <c r="S40" s="19">
        <v>4401.9354999999996</v>
      </c>
      <c r="T40" s="20" t="s">
        <v>97</v>
      </c>
      <c r="U40" s="21" t="s">
        <v>137</v>
      </c>
      <c r="V40" s="28">
        <v>35.5</v>
      </c>
      <c r="W40" s="23">
        <v>1</v>
      </c>
      <c r="X40" s="24"/>
    </row>
    <row r="41" spans="1:24" s="1" customFormat="1" ht="26" customHeight="1" x14ac:dyDescent="0.3">
      <c r="A41" s="11" t="s">
        <v>23</v>
      </c>
      <c r="B41" s="11" t="s">
        <v>138</v>
      </c>
      <c r="C41" s="12" t="s">
        <v>139</v>
      </c>
      <c r="D41" s="57"/>
      <c r="E41" s="39" t="str">
        <f>HYPERLINK("https://www.google.ru/search?q=1011B960-101&amp;newwindow=1&amp;tbm=isch","Еще фото")</f>
        <v>Еще фото</v>
      </c>
      <c r="F41" s="14"/>
      <c r="G41" s="11" t="s">
        <v>91</v>
      </c>
      <c r="H41" s="11" t="s">
        <v>92</v>
      </c>
      <c r="I41" s="15" t="s">
        <v>93</v>
      </c>
      <c r="J41" s="15" t="s">
        <v>29</v>
      </c>
      <c r="K41" s="16" t="s">
        <v>49</v>
      </c>
      <c r="L41" s="55" t="s">
        <v>140</v>
      </c>
      <c r="M41" s="15" t="s">
        <v>141</v>
      </c>
      <c r="N41" s="15" t="s">
        <v>32</v>
      </c>
      <c r="O41" s="15"/>
      <c r="P41" s="16" t="s">
        <v>142</v>
      </c>
      <c r="Q41" s="17">
        <v>19999</v>
      </c>
      <c r="R41" s="18">
        <v>48.86</v>
      </c>
      <c r="S41" s="19">
        <v>11761.9355</v>
      </c>
      <c r="T41" s="20" t="s">
        <v>97</v>
      </c>
      <c r="U41" s="21" t="s">
        <v>99</v>
      </c>
      <c r="V41" s="23">
        <v>41</v>
      </c>
      <c r="W41" s="23">
        <v>1</v>
      </c>
      <c r="X41" s="24"/>
    </row>
    <row r="42" spans="1:24" s="1" customFormat="1" ht="26" customHeight="1" x14ac:dyDescent="0.3">
      <c r="A42" s="25" t="s">
        <v>23</v>
      </c>
      <c r="B42" s="25" t="s">
        <v>138</v>
      </c>
      <c r="C42" s="12" t="s">
        <v>139</v>
      </c>
      <c r="D42" s="58"/>
      <c r="E42" s="39" t="str">
        <f>HYPERLINK("https://www.google.ru/search?q=1011B960-101&amp;newwindow=1&amp;tbm=isch","Еще фото")</f>
        <v>Еще фото</v>
      </c>
      <c r="F42" s="14"/>
      <c r="G42" s="25" t="s">
        <v>91</v>
      </c>
      <c r="H42" s="25" t="s">
        <v>92</v>
      </c>
      <c r="I42" s="25" t="s">
        <v>93</v>
      </c>
      <c r="J42" s="15" t="s">
        <v>29</v>
      </c>
      <c r="K42" s="16" t="s">
        <v>49</v>
      </c>
      <c r="L42" s="60"/>
      <c r="M42" s="15" t="s">
        <v>141</v>
      </c>
      <c r="N42" s="15" t="s">
        <v>32</v>
      </c>
      <c r="O42" s="15"/>
      <c r="P42" s="16" t="s">
        <v>142</v>
      </c>
      <c r="Q42" s="17">
        <v>19999</v>
      </c>
      <c r="R42" s="18">
        <v>48.86</v>
      </c>
      <c r="S42" s="19">
        <v>11761.9355</v>
      </c>
      <c r="T42" s="20" t="s">
        <v>97</v>
      </c>
      <c r="U42" s="21" t="s">
        <v>100</v>
      </c>
      <c r="V42" s="23">
        <v>42</v>
      </c>
      <c r="W42" s="23">
        <v>6</v>
      </c>
      <c r="X42" s="24"/>
    </row>
    <row r="43" spans="1:24" s="1" customFormat="1" ht="26" customHeight="1" x14ac:dyDescent="0.3">
      <c r="A43" s="25" t="s">
        <v>23</v>
      </c>
      <c r="B43" s="25" t="s">
        <v>138</v>
      </c>
      <c r="C43" s="12" t="s">
        <v>139</v>
      </c>
      <c r="D43" s="58"/>
      <c r="E43" s="39" t="str">
        <f>HYPERLINK("https://www.google.ru/search?q=1011B960-101&amp;newwindow=1&amp;tbm=isch","Еще фото")</f>
        <v>Еще фото</v>
      </c>
      <c r="F43" s="14"/>
      <c r="G43" s="25" t="s">
        <v>91</v>
      </c>
      <c r="H43" s="25" t="s">
        <v>92</v>
      </c>
      <c r="I43" s="25" t="s">
        <v>93</v>
      </c>
      <c r="J43" s="15" t="s">
        <v>29</v>
      </c>
      <c r="K43" s="16" t="s">
        <v>49</v>
      </c>
      <c r="L43" s="60"/>
      <c r="M43" s="15" t="s">
        <v>141</v>
      </c>
      <c r="N43" s="15" t="s">
        <v>32</v>
      </c>
      <c r="O43" s="15"/>
      <c r="P43" s="16" t="s">
        <v>142</v>
      </c>
      <c r="Q43" s="17">
        <v>19999</v>
      </c>
      <c r="R43" s="18">
        <v>48.86</v>
      </c>
      <c r="S43" s="19">
        <v>11761.9355</v>
      </c>
      <c r="T43" s="20" t="s">
        <v>97</v>
      </c>
      <c r="U43" s="21" t="s">
        <v>101</v>
      </c>
      <c r="V43" s="28">
        <v>42.5</v>
      </c>
      <c r="W43" s="23">
        <v>4</v>
      </c>
      <c r="X43" s="24"/>
    </row>
    <row r="44" spans="1:24" s="1" customFormat="1" ht="26" customHeight="1" x14ac:dyDescent="0.3">
      <c r="A44" s="25" t="s">
        <v>23</v>
      </c>
      <c r="B44" s="25" t="s">
        <v>138</v>
      </c>
      <c r="C44" s="12" t="s">
        <v>139</v>
      </c>
      <c r="D44" s="59"/>
      <c r="E44" s="39" t="str">
        <f>HYPERLINK("https://www.google.ru/search?q=1011B960-101&amp;newwindow=1&amp;tbm=isch","Еще фото")</f>
        <v>Еще фото</v>
      </c>
      <c r="F44" s="14"/>
      <c r="G44" s="25" t="s">
        <v>91</v>
      </c>
      <c r="H44" s="25" t="s">
        <v>92</v>
      </c>
      <c r="I44" s="25" t="s">
        <v>93</v>
      </c>
      <c r="J44" s="15" t="s">
        <v>29</v>
      </c>
      <c r="K44" s="16" t="s">
        <v>49</v>
      </c>
      <c r="L44" s="56"/>
      <c r="M44" s="15" t="s">
        <v>141</v>
      </c>
      <c r="N44" s="15" t="s">
        <v>32</v>
      </c>
      <c r="O44" s="15"/>
      <c r="P44" s="16" t="s">
        <v>142</v>
      </c>
      <c r="Q44" s="17">
        <v>19999</v>
      </c>
      <c r="R44" s="18">
        <v>48.86</v>
      </c>
      <c r="S44" s="19">
        <v>11761.9355</v>
      </c>
      <c r="T44" s="20" t="s">
        <v>97</v>
      </c>
      <c r="U44" s="21" t="s">
        <v>102</v>
      </c>
      <c r="V44" s="23">
        <v>43</v>
      </c>
      <c r="W44" s="23">
        <v>3</v>
      </c>
      <c r="X44" s="24"/>
    </row>
    <row r="45" spans="1:24" s="1" customFormat="1" ht="21" customHeight="1" x14ac:dyDescent="0.3">
      <c r="A45" s="11" t="s">
        <v>23</v>
      </c>
      <c r="B45" s="11" t="s">
        <v>143</v>
      </c>
      <c r="C45" s="26" t="s">
        <v>144</v>
      </c>
      <c r="D45" s="57"/>
      <c r="E45" s="39" t="str">
        <f>HYPERLINK("https://www.google.ru/search?q=1012B843-600&amp;newwindow=1&amp;tbm=isch","Еще фото")</f>
        <v>Еще фото</v>
      </c>
      <c r="F45" s="29" t="s">
        <v>145</v>
      </c>
      <c r="G45" s="11" t="s">
        <v>91</v>
      </c>
      <c r="H45" s="11" t="s">
        <v>92</v>
      </c>
      <c r="I45" s="15" t="s">
        <v>93</v>
      </c>
      <c r="J45" s="15" t="s">
        <v>29</v>
      </c>
      <c r="K45" s="16" t="s">
        <v>30</v>
      </c>
      <c r="L45" s="55" t="s">
        <v>146</v>
      </c>
      <c r="M45" s="15" t="s">
        <v>147</v>
      </c>
      <c r="N45" s="15" t="s">
        <v>58</v>
      </c>
      <c r="O45" s="15"/>
      <c r="P45" s="16" t="s">
        <v>96</v>
      </c>
      <c r="Q45" s="17">
        <v>19999</v>
      </c>
      <c r="R45" s="18">
        <v>48.86</v>
      </c>
      <c r="S45" s="19">
        <v>11761.9355</v>
      </c>
      <c r="T45" s="20" t="s">
        <v>97</v>
      </c>
      <c r="U45" s="21" t="s">
        <v>108</v>
      </c>
      <c r="V45" s="28">
        <v>35.5</v>
      </c>
      <c r="W45" s="23">
        <v>1</v>
      </c>
      <c r="X45" s="24"/>
    </row>
    <row r="46" spans="1:24" s="1" customFormat="1" ht="21" customHeight="1" x14ac:dyDescent="0.3">
      <c r="A46" s="25" t="s">
        <v>23</v>
      </c>
      <c r="B46" s="25" t="s">
        <v>143</v>
      </c>
      <c r="C46" s="27" t="s">
        <v>144</v>
      </c>
      <c r="D46" s="58"/>
      <c r="E46" s="39" t="str">
        <f>HYPERLINK("https://www.google.ru/search?q=1012B843-600&amp;newwindow=1&amp;tbm=isch","Еще фото")</f>
        <v>Еще фото</v>
      </c>
      <c r="F46" s="29" t="s">
        <v>145</v>
      </c>
      <c r="G46" s="25" t="s">
        <v>91</v>
      </c>
      <c r="H46" s="25" t="s">
        <v>92</v>
      </c>
      <c r="I46" s="25" t="s">
        <v>93</v>
      </c>
      <c r="J46" s="15" t="s">
        <v>29</v>
      </c>
      <c r="K46" s="16" t="s">
        <v>30</v>
      </c>
      <c r="L46" s="60"/>
      <c r="M46" s="15" t="s">
        <v>147</v>
      </c>
      <c r="N46" s="15" t="s">
        <v>58</v>
      </c>
      <c r="O46" s="15"/>
      <c r="P46" s="16" t="s">
        <v>96</v>
      </c>
      <c r="Q46" s="17">
        <v>19999</v>
      </c>
      <c r="R46" s="18">
        <v>48.86</v>
      </c>
      <c r="S46" s="19">
        <v>11761.9355</v>
      </c>
      <c r="T46" s="20" t="s">
        <v>97</v>
      </c>
      <c r="U46" s="21" t="s">
        <v>109</v>
      </c>
      <c r="V46" s="23">
        <v>36</v>
      </c>
      <c r="W46" s="23">
        <v>8</v>
      </c>
      <c r="X46" s="24"/>
    </row>
    <row r="47" spans="1:24" s="1" customFormat="1" ht="21" customHeight="1" x14ac:dyDescent="0.3">
      <c r="A47" s="25" t="s">
        <v>23</v>
      </c>
      <c r="B47" s="25" t="s">
        <v>143</v>
      </c>
      <c r="C47" s="27" t="s">
        <v>144</v>
      </c>
      <c r="D47" s="58"/>
      <c r="E47" s="39" t="str">
        <f>HYPERLINK("https://www.google.ru/search?q=1012B843-600&amp;newwindow=1&amp;tbm=isch","Еще фото")</f>
        <v>Еще фото</v>
      </c>
      <c r="F47" s="29" t="s">
        <v>145</v>
      </c>
      <c r="G47" s="25" t="s">
        <v>91</v>
      </c>
      <c r="H47" s="25" t="s">
        <v>92</v>
      </c>
      <c r="I47" s="25" t="s">
        <v>93</v>
      </c>
      <c r="J47" s="15" t="s">
        <v>29</v>
      </c>
      <c r="K47" s="16" t="s">
        <v>30</v>
      </c>
      <c r="L47" s="60"/>
      <c r="M47" s="15" t="s">
        <v>147</v>
      </c>
      <c r="N47" s="15" t="s">
        <v>58</v>
      </c>
      <c r="O47" s="15"/>
      <c r="P47" s="16" t="s">
        <v>96</v>
      </c>
      <c r="Q47" s="17">
        <v>19999</v>
      </c>
      <c r="R47" s="18">
        <v>48.86</v>
      </c>
      <c r="S47" s="19">
        <v>11761.9355</v>
      </c>
      <c r="T47" s="20" t="s">
        <v>97</v>
      </c>
      <c r="U47" s="21" t="s">
        <v>115</v>
      </c>
      <c r="V47" s="28">
        <v>36.5</v>
      </c>
      <c r="W47" s="23">
        <v>5</v>
      </c>
      <c r="X47" s="24"/>
    </row>
    <row r="48" spans="1:24" s="1" customFormat="1" ht="21" customHeight="1" x14ac:dyDescent="0.3">
      <c r="A48" s="25" t="s">
        <v>23</v>
      </c>
      <c r="B48" s="25" t="s">
        <v>143</v>
      </c>
      <c r="C48" s="27" t="s">
        <v>144</v>
      </c>
      <c r="D48" s="58"/>
      <c r="E48" s="39" t="str">
        <f>HYPERLINK("https://www.google.ru/search?q=1012B843-600&amp;newwindow=1&amp;tbm=isch","Еще фото")</f>
        <v>Еще фото</v>
      </c>
      <c r="F48" s="29" t="s">
        <v>145</v>
      </c>
      <c r="G48" s="25" t="s">
        <v>91</v>
      </c>
      <c r="H48" s="25" t="s">
        <v>92</v>
      </c>
      <c r="I48" s="25" t="s">
        <v>93</v>
      </c>
      <c r="J48" s="15" t="s">
        <v>29</v>
      </c>
      <c r="K48" s="16" t="s">
        <v>30</v>
      </c>
      <c r="L48" s="60"/>
      <c r="M48" s="15" t="s">
        <v>147</v>
      </c>
      <c r="N48" s="15" t="s">
        <v>58</v>
      </c>
      <c r="O48" s="15"/>
      <c r="P48" s="16" t="s">
        <v>96</v>
      </c>
      <c r="Q48" s="17">
        <v>19999</v>
      </c>
      <c r="R48" s="18">
        <v>48.86</v>
      </c>
      <c r="S48" s="19">
        <v>11761.9355</v>
      </c>
      <c r="T48" s="20" t="s">
        <v>97</v>
      </c>
      <c r="U48" s="21" t="s">
        <v>98</v>
      </c>
      <c r="V48" s="28">
        <v>37.5</v>
      </c>
      <c r="W48" s="23">
        <v>5</v>
      </c>
      <c r="X48" s="24"/>
    </row>
    <row r="49" spans="1:24" s="1" customFormat="1" ht="32" customHeight="1" x14ac:dyDescent="0.3">
      <c r="A49" s="25" t="s">
        <v>23</v>
      </c>
      <c r="B49" s="25" t="s">
        <v>143</v>
      </c>
      <c r="C49" s="27" t="s">
        <v>144</v>
      </c>
      <c r="D49" s="59"/>
      <c r="E49" s="39" t="str">
        <f>HYPERLINK("https://www.google.ru/search?q=1012B843-600&amp;newwindow=1&amp;tbm=isch","Еще фото")</f>
        <v>Еще фото</v>
      </c>
      <c r="F49" s="29" t="s">
        <v>145</v>
      </c>
      <c r="G49" s="25" t="s">
        <v>91</v>
      </c>
      <c r="H49" s="25" t="s">
        <v>92</v>
      </c>
      <c r="I49" s="25" t="s">
        <v>93</v>
      </c>
      <c r="J49" s="15" t="s">
        <v>29</v>
      </c>
      <c r="K49" s="16" t="s">
        <v>30</v>
      </c>
      <c r="L49" s="56"/>
      <c r="M49" s="15" t="s">
        <v>147</v>
      </c>
      <c r="N49" s="15" t="s">
        <v>58</v>
      </c>
      <c r="O49" s="15"/>
      <c r="P49" s="16" t="s">
        <v>96</v>
      </c>
      <c r="Q49" s="17">
        <v>19999</v>
      </c>
      <c r="R49" s="18">
        <v>48.86</v>
      </c>
      <c r="S49" s="19">
        <v>11761.9355</v>
      </c>
      <c r="T49" s="20" t="s">
        <v>97</v>
      </c>
      <c r="U49" s="21" t="s">
        <v>148</v>
      </c>
      <c r="V49" s="28">
        <v>38.5</v>
      </c>
      <c r="W49" s="23">
        <v>1</v>
      </c>
      <c r="X49" s="24"/>
    </row>
    <row r="50" spans="1:24" s="1" customFormat="1" ht="14" customHeight="1" x14ac:dyDescent="0.3">
      <c r="A50" s="11" t="s">
        <v>23</v>
      </c>
      <c r="B50" s="11" t="s">
        <v>149</v>
      </c>
      <c r="C50" s="12" t="s">
        <v>150</v>
      </c>
      <c r="D50" s="57"/>
      <c r="E50" s="39" t="str">
        <f t="shared" ref="E50:E56" si="0">HYPERLINK("https://www.google.ru/search?q=1014A298-406&amp;newwindow=1&amp;tbm=isch","Еще фото")</f>
        <v>Еще фото</v>
      </c>
      <c r="F50" s="14"/>
      <c r="G50" s="11" t="s">
        <v>91</v>
      </c>
      <c r="H50" s="11" t="s">
        <v>92</v>
      </c>
      <c r="I50" s="15" t="s">
        <v>93</v>
      </c>
      <c r="J50" s="15" t="s">
        <v>29</v>
      </c>
      <c r="K50" s="16" t="s">
        <v>133</v>
      </c>
      <c r="L50" s="55" t="s">
        <v>151</v>
      </c>
      <c r="M50" s="15" t="s">
        <v>106</v>
      </c>
      <c r="N50" s="15" t="s">
        <v>52</v>
      </c>
      <c r="O50" s="15"/>
      <c r="P50" s="16" t="s">
        <v>136</v>
      </c>
      <c r="Q50" s="17">
        <v>11999</v>
      </c>
      <c r="R50" s="18">
        <v>48.85</v>
      </c>
      <c r="S50" s="19">
        <v>7058.4354999999996</v>
      </c>
      <c r="T50" s="20" t="s">
        <v>97</v>
      </c>
      <c r="U50" s="21" t="s">
        <v>152</v>
      </c>
      <c r="V50" s="23">
        <v>32</v>
      </c>
      <c r="W50" s="23">
        <v>1</v>
      </c>
      <c r="X50" s="24"/>
    </row>
    <row r="51" spans="1:24" s="1" customFormat="1" ht="14" customHeight="1" x14ac:dyDescent="0.3">
      <c r="A51" s="25" t="s">
        <v>23</v>
      </c>
      <c r="B51" s="25" t="s">
        <v>149</v>
      </c>
      <c r="C51" s="12" t="s">
        <v>150</v>
      </c>
      <c r="D51" s="58"/>
      <c r="E51" s="39" t="str">
        <f t="shared" si="0"/>
        <v>Еще фото</v>
      </c>
      <c r="F51" s="14"/>
      <c r="G51" s="25" t="s">
        <v>91</v>
      </c>
      <c r="H51" s="25" t="s">
        <v>92</v>
      </c>
      <c r="I51" s="25" t="s">
        <v>93</v>
      </c>
      <c r="J51" s="15" t="s">
        <v>29</v>
      </c>
      <c r="K51" s="16" t="s">
        <v>133</v>
      </c>
      <c r="L51" s="60"/>
      <c r="M51" s="15" t="s">
        <v>106</v>
      </c>
      <c r="N51" s="15" t="s">
        <v>52</v>
      </c>
      <c r="O51" s="15"/>
      <c r="P51" s="16" t="s">
        <v>136</v>
      </c>
      <c r="Q51" s="17">
        <v>11999</v>
      </c>
      <c r="R51" s="18">
        <v>48.85</v>
      </c>
      <c r="S51" s="19">
        <v>7058.4354999999996</v>
      </c>
      <c r="T51" s="20" t="s">
        <v>97</v>
      </c>
      <c r="U51" s="21" t="s">
        <v>153</v>
      </c>
      <c r="V51" s="28">
        <v>32.5</v>
      </c>
      <c r="W51" s="23">
        <v>1</v>
      </c>
      <c r="X51" s="24"/>
    </row>
    <row r="52" spans="1:24" s="1" customFormat="1" ht="14" customHeight="1" x14ac:dyDescent="0.3">
      <c r="A52" s="25" t="s">
        <v>23</v>
      </c>
      <c r="B52" s="25" t="s">
        <v>149</v>
      </c>
      <c r="C52" s="12" t="s">
        <v>150</v>
      </c>
      <c r="D52" s="58"/>
      <c r="E52" s="39" t="str">
        <f t="shared" si="0"/>
        <v>Еще фото</v>
      </c>
      <c r="F52" s="14"/>
      <c r="G52" s="25" t="s">
        <v>91</v>
      </c>
      <c r="H52" s="25" t="s">
        <v>92</v>
      </c>
      <c r="I52" s="25" t="s">
        <v>93</v>
      </c>
      <c r="J52" s="15" t="s">
        <v>29</v>
      </c>
      <c r="K52" s="16" t="s">
        <v>133</v>
      </c>
      <c r="L52" s="60"/>
      <c r="M52" s="15" t="s">
        <v>106</v>
      </c>
      <c r="N52" s="15" t="s">
        <v>52</v>
      </c>
      <c r="O52" s="15"/>
      <c r="P52" s="16" t="s">
        <v>136</v>
      </c>
      <c r="Q52" s="17">
        <v>11999</v>
      </c>
      <c r="R52" s="18">
        <v>48.85</v>
      </c>
      <c r="S52" s="19">
        <v>7058.4354999999996</v>
      </c>
      <c r="T52" s="20" t="s">
        <v>97</v>
      </c>
      <c r="U52" s="21" t="s">
        <v>154</v>
      </c>
      <c r="V52" s="28">
        <v>33.5</v>
      </c>
      <c r="W52" s="23">
        <v>1</v>
      </c>
      <c r="X52" s="24"/>
    </row>
    <row r="53" spans="1:24" s="1" customFormat="1" ht="14" customHeight="1" x14ac:dyDescent="0.3">
      <c r="A53" s="25" t="s">
        <v>23</v>
      </c>
      <c r="B53" s="25" t="s">
        <v>149</v>
      </c>
      <c r="C53" s="12" t="s">
        <v>150</v>
      </c>
      <c r="D53" s="58"/>
      <c r="E53" s="39" t="str">
        <f t="shared" si="0"/>
        <v>Еще фото</v>
      </c>
      <c r="F53" s="14"/>
      <c r="G53" s="25" t="s">
        <v>91</v>
      </c>
      <c r="H53" s="25" t="s">
        <v>92</v>
      </c>
      <c r="I53" s="25" t="s">
        <v>93</v>
      </c>
      <c r="J53" s="15" t="s">
        <v>29</v>
      </c>
      <c r="K53" s="16" t="s">
        <v>133</v>
      </c>
      <c r="L53" s="60"/>
      <c r="M53" s="15" t="s">
        <v>106</v>
      </c>
      <c r="N53" s="15" t="s">
        <v>52</v>
      </c>
      <c r="O53" s="15"/>
      <c r="P53" s="16" t="s">
        <v>136</v>
      </c>
      <c r="Q53" s="17">
        <v>11999</v>
      </c>
      <c r="R53" s="18">
        <v>48.85</v>
      </c>
      <c r="S53" s="19">
        <v>7058.4354999999996</v>
      </c>
      <c r="T53" s="20" t="s">
        <v>97</v>
      </c>
      <c r="U53" s="21" t="s">
        <v>155</v>
      </c>
      <c r="V53" s="23">
        <v>34</v>
      </c>
      <c r="W53" s="23">
        <v>9</v>
      </c>
      <c r="X53" s="24"/>
    </row>
    <row r="54" spans="1:24" s="1" customFormat="1" ht="14" customHeight="1" x14ac:dyDescent="0.3">
      <c r="A54" s="25" t="s">
        <v>23</v>
      </c>
      <c r="B54" s="25" t="s">
        <v>149</v>
      </c>
      <c r="C54" s="12" t="s">
        <v>150</v>
      </c>
      <c r="D54" s="58"/>
      <c r="E54" s="39" t="str">
        <f t="shared" si="0"/>
        <v>Еще фото</v>
      </c>
      <c r="F54" s="14"/>
      <c r="G54" s="25" t="s">
        <v>91</v>
      </c>
      <c r="H54" s="25" t="s">
        <v>92</v>
      </c>
      <c r="I54" s="25" t="s">
        <v>93</v>
      </c>
      <c r="J54" s="15" t="s">
        <v>29</v>
      </c>
      <c r="K54" s="16" t="s">
        <v>133</v>
      </c>
      <c r="L54" s="60"/>
      <c r="M54" s="15" t="s">
        <v>106</v>
      </c>
      <c r="N54" s="15" t="s">
        <v>52</v>
      </c>
      <c r="O54" s="15"/>
      <c r="P54" s="16" t="s">
        <v>136</v>
      </c>
      <c r="Q54" s="17">
        <v>11999</v>
      </c>
      <c r="R54" s="18">
        <v>48.85</v>
      </c>
      <c r="S54" s="19">
        <v>7058.4354999999996</v>
      </c>
      <c r="T54" s="20" t="s">
        <v>97</v>
      </c>
      <c r="U54" s="21" t="s">
        <v>156</v>
      </c>
      <c r="V54" s="28">
        <v>34.5</v>
      </c>
      <c r="W54" s="23">
        <v>1</v>
      </c>
      <c r="X54" s="24"/>
    </row>
    <row r="55" spans="1:24" s="1" customFormat="1" ht="14" customHeight="1" x14ac:dyDescent="0.3">
      <c r="A55" s="25" t="s">
        <v>23</v>
      </c>
      <c r="B55" s="25" t="s">
        <v>149</v>
      </c>
      <c r="C55" s="12" t="s">
        <v>150</v>
      </c>
      <c r="D55" s="58"/>
      <c r="E55" s="39" t="str">
        <f t="shared" si="0"/>
        <v>Еще фото</v>
      </c>
      <c r="F55" s="14"/>
      <c r="G55" s="25" t="s">
        <v>91</v>
      </c>
      <c r="H55" s="25" t="s">
        <v>92</v>
      </c>
      <c r="I55" s="25" t="s">
        <v>93</v>
      </c>
      <c r="J55" s="15" t="s">
        <v>29</v>
      </c>
      <c r="K55" s="16" t="s">
        <v>133</v>
      </c>
      <c r="L55" s="60"/>
      <c r="M55" s="15" t="s">
        <v>106</v>
      </c>
      <c r="N55" s="15" t="s">
        <v>52</v>
      </c>
      <c r="O55" s="15"/>
      <c r="P55" s="16" t="s">
        <v>136</v>
      </c>
      <c r="Q55" s="17">
        <v>11999</v>
      </c>
      <c r="R55" s="18">
        <v>48.85</v>
      </c>
      <c r="S55" s="19">
        <v>7058.4354999999996</v>
      </c>
      <c r="T55" s="20" t="s">
        <v>97</v>
      </c>
      <c r="U55" s="21" t="s">
        <v>137</v>
      </c>
      <c r="V55" s="28">
        <v>35.5</v>
      </c>
      <c r="W55" s="23">
        <v>7</v>
      </c>
      <c r="X55" s="24"/>
    </row>
    <row r="56" spans="1:24" s="1" customFormat="1" ht="17" customHeight="1" x14ac:dyDescent="0.3">
      <c r="A56" s="25" t="s">
        <v>23</v>
      </c>
      <c r="B56" s="25" t="s">
        <v>149</v>
      </c>
      <c r="C56" s="12" t="s">
        <v>150</v>
      </c>
      <c r="D56" s="59"/>
      <c r="E56" s="39" t="str">
        <f t="shared" si="0"/>
        <v>Еще фото</v>
      </c>
      <c r="F56" s="14"/>
      <c r="G56" s="25" t="s">
        <v>91</v>
      </c>
      <c r="H56" s="25" t="s">
        <v>92</v>
      </c>
      <c r="I56" s="25" t="s">
        <v>93</v>
      </c>
      <c r="J56" s="15" t="s">
        <v>29</v>
      </c>
      <c r="K56" s="16" t="s">
        <v>133</v>
      </c>
      <c r="L56" s="56"/>
      <c r="M56" s="15" t="s">
        <v>106</v>
      </c>
      <c r="N56" s="15" t="s">
        <v>52</v>
      </c>
      <c r="O56" s="15"/>
      <c r="P56" s="16" t="s">
        <v>136</v>
      </c>
      <c r="Q56" s="17">
        <v>11999</v>
      </c>
      <c r="R56" s="18">
        <v>48.85</v>
      </c>
      <c r="S56" s="19">
        <v>7058.4354999999996</v>
      </c>
      <c r="T56" s="20" t="s">
        <v>97</v>
      </c>
      <c r="U56" s="21" t="s">
        <v>157</v>
      </c>
      <c r="V56" s="23">
        <v>36</v>
      </c>
      <c r="W56" s="23">
        <v>6</v>
      </c>
      <c r="X56" s="24"/>
    </row>
    <row r="57" spans="1:24" s="1" customFormat="1" ht="52.05" customHeight="1" x14ac:dyDescent="0.3">
      <c r="A57" s="11" t="s">
        <v>23</v>
      </c>
      <c r="B57" s="11" t="s">
        <v>89</v>
      </c>
      <c r="C57" s="12" t="s">
        <v>158</v>
      </c>
      <c r="D57" s="53"/>
      <c r="E57" s="39" t="str">
        <f>HYPERLINK("https://www.google.ru/search?q=1011B958-102&amp;newwindow=1&amp;tbm=isch","Еще фото")</f>
        <v>Еще фото</v>
      </c>
      <c r="F57" s="14"/>
      <c r="G57" s="11" t="s">
        <v>91</v>
      </c>
      <c r="H57" s="11" t="s">
        <v>92</v>
      </c>
      <c r="I57" s="15" t="s">
        <v>93</v>
      </c>
      <c r="J57" s="15" t="s">
        <v>29</v>
      </c>
      <c r="K57" s="16" t="s">
        <v>49</v>
      </c>
      <c r="L57" s="55" t="s">
        <v>94</v>
      </c>
      <c r="M57" s="15" t="s">
        <v>95</v>
      </c>
      <c r="N57" s="15" t="s">
        <v>32</v>
      </c>
      <c r="O57" s="15"/>
      <c r="P57" s="16" t="s">
        <v>96</v>
      </c>
      <c r="Q57" s="17">
        <v>24999</v>
      </c>
      <c r="R57" s="18">
        <v>48.85</v>
      </c>
      <c r="S57" s="19">
        <v>14705.9355</v>
      </c>
      <c r="T57" s="20" t="s">
        <v>97</v>
      </c>
      <c r="U57" s="21" t="s">
        <v>100</v>
      </c>
      <c r="V57" s="23">
        <v>42</v>
      </c>
      <c r="W57" s="23">
        <v>2</v>
      </c>
      <c r="X57" s="24"/>
    </row>
    <row r="58" spans="1:24" s="1" customFormat="1" ht="61.05" customHeight="1" x14ac:dyDescent="0.3">
      <c r="A58" s="25" t="s">
        <v>23</v>
      </c>
      <c r="B58" s="25" t="s">
        <v>89</v>
      </c>
      <c r="C58" s="12" t="s">
        <v>158</v>
      </c>
      <c r="D58" s="54"/>
      <c r="E58" s="39" t="str">
        <f>HYPERLINK("https://www.google.ru/search?q=1011B958-102&amp;newwindow=1&amp;tbm=isch","Еще фото")</f>
        <v>Еще фото</v>
      </c>
      <c r="F58" s="14"/>
      <c r="G58" s="25" t="s">
        <v>91</v>
      </c>
      <c r="H58" s="25" t="s">
        <v>92</v>
      </c>
      <c r="I58" s="25" t="s">
        <v>93</v>
      </c>
      <c r="J58" s="15" t="s">
        <v>29</v>
      </c>
      <c r="K58" s="16" t="s">
        <v>49</v>
      </c>
      <c r="L58" s="56"/>
      <c r="M58" s="15" t="s">
        <v>95</v>
      </c>
      <c r="N58" s="15" t="s">
        <v>32</v>
      </c>
      <c r="O58" s="15"/>
      <c r="P58" s="16" t="s">
        <v>96</v>
      </c>
      <c r="Q58" s="17">
        <v>24999</v>
      </c>
      <c r="R58" s="18">
        <v>48.85</v>
      </c>
      <c r="S58" s="19">
        <v>14705.9355</v>
      </c>
      <c r="T58" s="20" t="s">
        <v>97</v>
      </c>
      <c r="U58" s="21" t="s">
        <v>101</v>
      </c>
      <c r="V58" s="28">
        <v>42.5</v>
      </c>
      <c r="W58" s="23">
        <v>3</v>
      </c>
      <c r="X58" s="24"/>
    </row>
    <row r="59" spans="1:24" s="1" customFormat="1" ht="35" customHeight="1" x14ac:dyDescent="0.3">
      <c r="A59" s="11" t="s">
        <v>23</v>
      </c>
      <c r="B59" s="11" t="s">
        <v>159</v>
      </c>
      <c r="C59" s="12" t="s">
        <v>160</v>
      </c>
      <c r="D59" s="57"/>
      <c r="E59" s="39" t="str">
        <f>HYPERLINK("https://www.google.ru/search?q=1014A299-602&amp;newwindow=1&amp;tbm=isch","Еще фото")</f>
        <v>Еще фото</v>
      </c>
      <c r="F59" s="14"/>
      <c r="G59" s="11" t="s">
        <v>91</v>
      </c>
      <c r="H59" s="11" t="s">
        <v>92</v>
      </c>
      <c r="I59" s="15" t="s">
        <v>93</v>
      </c>
      <c r="J59" s="15" t="s">
        <v>29</v>
      </c>
      <c r="K59" s="16" t="s">
        <v>133</v>
      </c>
      <c r="L59" s="55" t="s">
        <v>161</v>
      </c>
      <c r="M59" s="15"/>
      <c r="N59" s="15" t="s">
        <v>162</v>
      </c>
      <c r="O59" s="15"/>
      <c r="P59" s="16" t="s">
        <v>136</v>
      </c>
      <c r="Q59" s="17">
        <v>5599</v>
      </c>
      <c r="R59" s="18">
        <v>48.78</v>
      </c>
      <c r="S59" s="19">
        <v>3297.9354999999996</v>
      </c>
      <c r="T59" s="20" t="s">
        <v>97</v>
      </c>
      <c r="U59" s="21" t="s">
        <v>163</v>
      </c>
      <c r="V59" s="28">
        <v>25.5</v>
      </c>
      <c r="W59" s="23">
        <v>1</v>
      </c>
      <c r="X59" s="24"/>
    </row>
    <row r="60" spans="1:24" s="1" customFormat="1" ht="35" customHeight="1" x14ac:dyDescent="0.3">
      <c r="A60" s="25" t="s">
        <v>23</v>
      </c>
      <c r="B60" s="25" t="s">
        <v>159</v>
      </c>
      <c r="C60" s="12" t="s">
        <v>160</v>
      </c>
      <c r="D60" s="58"/>
      <c r="E60" s="39" t="str">
        <f>HYPERLINK("https://www.google.ru/search?q=1014A299-602&amp;newwindow=1&amp;tbm=isch","Еще фото")</f>
        <v>Еще фото</v>
      </c>
      <c r="F60" s="14"/>
      <c r="G60" s="25" t="s">
        <v>91</v>
      </c>
      <c r="H60" s="25" t="s">
        <v>92</v>
      </c>
      <c r="I60" s="25" t="s">
        <v>93</v>
      </c>
      <c r="J60" s="15" t="s">
        <v>29</v>
      </c>
      <c r="K60" s="16" t="s">
        <v>133</v>
      </c>
      <c r="L60" s="60"/>
      <c r="M60" s="15"/>
      <c r="N60" s="15" t="s">
        <v>162</v>
      </c>
      <c r="O60" s="15"/>
      <c r="P60" s="16" t="s">
        <v>136</v>
      </c>
      <c r="Q60" s="17">
        <v>5599</v>
      </c>
      <c r="R60" s="18">
        <v>48.78</v>
      </c>
      <c r="S60" s="19">
        <v>3297.9354999999996</v>
      </c>
      <c r="T60" s="20" t="s">
        <v>97</v>
      </c>
      <c r="U60" s="21" t="s">
        <v>164</v>
      </c>
      <c r="V60" s="23">
        <v>27</v>
      </c>
      <c r="W60" s="23">
        <v>1</v>
      </c>
      <c r="X60" s="24"/>
    </row>
    <row r="61" spans="1:24" s="1" customFormat="1" ht="37.049999999999997" customHeight="1" x14ac:dyDescent="0.3">
      <c r="A61" s="25" t="s">
        <v>23</v>
      </c>
      <c r="B61" s="25" t="s">
        <v>159</v>
      </c>
      <c r="C61" s="12" t="s">
        <v>160</v>
      </c>
      <c r="D61" s="59"/>
      <c r="E61" s="39" t="str">
        <f>HYPERLINK("https://www.google.ru/search?q=1014A299-602&amp;newwindow=1&amp;tbm=isch","Еще фото")</f>
        <v>Еще фото</v>
      </c>
      <c r="F61" s="14"/>
      <c r="G61" s="25" t="s">
        <v>91</v>
      </c>
      <c r="H61" s="25" t="s">
        <v>92</v>
      </c>
      <c r="I61" s="25" t="s">
        <v>93</v>
      </c>
      <c r="J61" s="15" t="s">
        <v>29</v>
      </c>
      <c r="K61" s="16" t="s">
        <v>133</v>
      </c>
      <c r="L61" s="56"/>
      <c r="M61" s="15"/>
      <c r="N61" s="15" t="s">
        <v>162</v>
      </c>
      <c r="O61" s="15"/>
      <c r="P61" s="16" t="s">
        <v>136</v>
      </c>
      <c r="Q61" s="17">
        <v>5599</v>
      </c>
      <c r="R61" s="18">
        <v>48.78</v>
      </c>
      <c r="S61" s="19">
        <v>3297.9354999999996</v>
      </c>
      <c r="T61" s="20" t="s">
        <v>97</v>
      </c>
      <c r="U61" s="21" t="s">
        <v>165</v>
      </c>
      <c r="V61" s="28">
        <v>31.5</v>
      </c>
      <c r="W61" s="23">
        <v>3</v>
      </c>
      <c r="X61" s="24"/>
    </row>
    <row r="62" spans="1:24" s="1" customFormat="1" ht="52.05" customHeight="1" x14ac:dyDescent="0.3">
      <c r="A62" s="11" t="s">
        <v>23</v>
      </c>
      <c r="B62" s="11" t="s">
        <v>131</v>
      </c>
      <c r="C62" s="12" t="s">
        <v>166</v>
      </c>
      <c r="D62" s="53"/>
      <c r="E62" s="39" t="str">
        <f>HYPERLINK("https://www.google.ru/search?q=1014A267-412&amp;newwindow=1&amp;tbm=isch","Еще фото")</f>
        <v>Еще фото</v>
      </c>
      <c r="F62" s="14"/>
      <c r="G62" s="11" t="s">
        <v>91</v>
      </c>
      <c r="H62" s="11" t="s">
        <v>92</v>
      </c>
      <c r="I62" s="15" t="s">
        <v>93</v>
      </c>
      <c r="J62" s="15" t="s">
        <v>29</v>
      </c>
      <c r="K62" s="16" t="s">
        <v>133</v>
      </c>
      <c r="L62" s="55" t="s">
        <v>134</v>
      </c>
      <c r="M62" s="15" t="s">
        <v>135</v>
      </c>
      <c r="N62" s="15" t="s">
        <v>52</v>
      </c>
      <c r="O62" s="15"/>
      <c r="P62" s="16" t="s">
        <v>136</v>
      </c>
      <c r="Q62" s="17">
        <v>7499</v>
      </c>
      <c r="R62" s="18">
        <v>46.96</v>
      </c>
      <c r="S62" s="19">
        <v>4574.4354999999996</v>
      </c>
      <c r="T62" s="20" t="s">
        <v>97</v>
      </c>
      <c r="U62" s="21" t="s">
        <v>153</v>
      </c>
      <c r="V62" s="28">
        <v>32.5</v>
      </c>
      <c r="W62" s="23">
        <v>1</v>
      </c>
      <c r="X62" s="24"/>
    </row>
    <row r="63" spans="1:24" s="1" customFormat="1" ht="61.05" customHeight="1" x14ac:dyDescent="0.3">
      <c r="A63" s="25" t="s">
        <v>23</v>
      </c>
      <c r="B63" s="25" t="s">
        <v>131</v>
      </c>
      <c r="C63" s="12" t="s">
        <v>166</v>
      </c>
      <c r="D63" s="54"/>
      <c r="E63" s="39" t="str">
        <f>HYPERLINK("https://www.google.ru/search?q=1014A267-412&amp;newwindow=1&amp;tbm=isch","Еще фото")</f>
        <v>Еще фото</v>
      </c>
      <c r="F63" s="14"/>
      <c r="G63" s="25" t="s">
        <v>91</v>
      </c>
      <c r="H63" s="25" t="s">
        <v>92</v>
      </c>
      <c r="I63" s="25" t="s">
        <v>93</v>
      </c>
      <c r="J63" s="15" t="s">
        <v>29</v>
      </c>
      <c r="K63" s="16" t="s">
        <v>133</v>
      </c>
      <c r="L63" s="56"/>
      <c r="M63" s="15" t="s">
        <v>135</v>
      </c>
      <c r="N63" s="15" t="s">
        <v>52</v>
      </c>
      <c r="O63" s="15"/>
      <c r="P63" s="16" t="s">
        <v>136</v>
      </c>
      <c r="Q63" s="17">
        <v>7499</v>
      </c>
      <c r="R63" s="18">
        <v>46.96</v>
      </c>
      <c r="S63" s="19">
        <v>4574.4354999999996</v>
      </c>
      <c r="T63" s="20" t="s">
        <v>97</v>
      </c>
      <c r="U63" s="21" t="s">
        <v>114</v>
      </c>
      <c r="V63" s="28">
        <v>36.5</v>
      </c>
      <c r="W63" s="23">
        <v>10</v>
      </c>
      <c r="X63" s="24"/>
    </row>
    <row r="64" spans="1:24" s="1" customFormat="1" ht="108" customHeight="1" x14ac:dyDescent="0.3">
      <c r="A64" s="11" t="s">
        <v>23</v>
      </c>
      <c r="B64" s="11" t="s">
        <v>167</v>
      </c>
      <c r="C64" s="12" t="s">
        <v>168</v>
      </c>
      <c r="D64" s="13"/>
      <c r="E64" s="39" t="str">
        <f>HYPERLINK("https://www.google.ru/search?q=1012B836-001&amp;newwindow=1&amp;tbm=isch","Еще фото")</f>
        <v>Еще фото</v>
      </c>
      <c r="F64" s="14"/>
      <c r="G64" s="11" t="s">
        <v>91</v>
      </c>
      <c r="H64" s="11" t="s">
        <v>92</v>
      </c>
      <c r="I64" s="15" t="s">
        <v>93</v>
      </c>
      <c r="J64" s="15" t="s">
        <v>29</v>
      </c>
      <c r="K64" s="16" t="s">
        <v>30</v>
      </c>
      <c r="L64" s="15" t="s">
        <v>169</v>
      </c>
      <c r="M64" s="15"/>
      <c r="N64" s="15" t="s">
        <v>41</v>
      </c>
      <c r="O64" s="15"/>
      <c r="P64" s="16" t="s">
        <v>170</v>
      </c>
      <c r="Q64" s="17">
        <v>7999</v>
      </c>
      <c r="R64" s="18">
        <v>46.24</v>
      </c>
      <c r="S64" s="19">
        <v>4944.9884999999995</v>
      </c>
      <c r="T64" s="20" t="s">
        <v>97</v>
      </c>
      <c r="U64" s="21" t="s">
        <v>109</v>
      </c>
      <c r="V64" s="23">
        <v>36</v>
      </c>
      <c r="W64" s="23">
        <v>1</v>
      </c>
      <c r="X64" s="24"/>
    </row>
    <row r="65" spans="1:24" s="1" customFormat="1" ht="35" customHeight="1" x14ac:dyDescent="0.3">
      <c r="A65" s="11" t="s">
        <v>23</v>
      </c>
      <c r="B65" s="11" t="s">
        <v>138</v>
      </c>
      <c r="C65" s="12" t="s">
        <v>171</v>
      </c>
      <c r="D65" s="57"/>
      <c r="E65" s="39" t="str">
        <f>HYPERLINK("https://www.google.ru/search?q=1011B960-004&amp;newwindow=1&amp;tbm=isch","Еще фото")</f>
        <v>Еще фото</v>
      </c>
      <c r="F65" s="14" t="s">
        <v>172</v>
      </c>
      <c r="G65" s="11" t="s">
        <v>91</v>
      </c>
      <c r="H65" s="11" t="s">
        <v>92</v>
      </c>
      <c r="I65" s="15" t="s">
        <v>93</v>
      </c>
      <c r="J65" s="15" t="s">
        <v>29</v>
      </c>
      <c r="K65" s="16" t="s">
        <v>49</v>
      </c>
      <c r="L65" s="55" t="s">
        <v>140</v>
      </c>
      <c r="M65" s="15" t="s">
        <v>141</v>
      </c>
      <c r="N65" s="15" t="s">
        <v>41</v>
      </c>
      <c r="O65" s="15"/>
      <c r="P65" s="16" t="s">
        <v>142</v>
      </c>
      <c r="Q65" s="17">
        <v>19999</v>
      </c>
      <c r="R65" s="18">
        <v>46</v>
      </c>
      <c r="S65" s="19">
        <v>12419.378999999997</v>
      </c>
      <c r="T65" s="20" t="s">
        <v>97</v>
      </c>
      <c r="U65" s="21" t="s">
        <v>100</v>
      </c>
      <c r="V65" s="23">
        <v>42</v>
      </c>
      <c r="W65" s="23">
        <v>5</v>
      </c>
      <c r="X65" s="24"/>
    </row>
    <row r="66" spans="1:24" s="1" customFormat="1" ht="35" customHeight="1" x14ac:dyDescent="0.3">
      <c r="A66" s="25" t="s">
        <v>23</v>
      </c>
      <c r="B66" s="25" t="s">
        <v>138</v>
      </c>
      <c r="C66" s="12" t="s">
        <v>171</v>
      </c>
      <c r="D66" s="58"/>
      <c r="E66" s="39" t="str">
        <f>HYPERLINK("https://www.google.ru/search?q=1011B960-004&amp;newwindow=1&amp;tbm=isch","Еще фото")</f>
        <v>Еще фото</v>
      </c>
      <c r="F66" s="14" t="s">
        <v>172</v>
      </c>
      <c r="G66" s="25" t="s">
        <v>91</v>
      </c>
      <c r="H66" s="25" t="s">
        <v>92</v>
      </c>
      <c r="I66" s="25" t="s">
        <v>93</v>
      </c>
      <c r="J66" s="15" t="s">
        <v>29</v>
      </c>
      <c r="K66" s="16" t="s">
        <v>49</v>
      </c>
      <c r="L66" s="60"/>
      <c r="M66" s="15" t="s">
        <v>141</v>
      </c>
      <c r="N66" s="15" t="s">
        <v>41</v>
      </c>
      <c r="O66" s="15"/>
      <c r="P66" s="16" t="s">
        <v>142</v>
      </c>
      <c r="Q66" s="17">
        <v>19999</v>
      </c>
      <c r="R66" s="18">
        <v>46</v>
      </c>
      <c r="S66" s="19">
        <v>12419.378999999997</v>
      </c>
      <c r="T66" s="20" t="s">
        <v>97</v>
      </c>
      <c r="U66" s="21" t="s">
        <v>101</v>
      </c>
      <c r="V66" s="28">
        <v>42.5</v>
      </c>
      <c r="W66" s="23">
        <v>6</v>
      </c>
      <c r="X66" s="24"/>
    </row>
    <row r="67" spans="1:24" s="1" customFormat="1" ht="37.049999999999997" customHeight="1" x14ac:dyDescent="0.3">
      <c r="A67" s="25" t="s">
        <v>23</v>
      </c>
      <c r="B67" s="25" t="s">
        <v>138</v>
      </c>
      <c r="C67" s="12" t="s">
        <v>171</v>
      </c>
      <c r="D67" s="59"/>
      <c r="E67" s="39" t="str">
        <f>HYPERLINK("https://www.google.ru/search?q=1011B960-004&amp;newwindow=1&amp;tbm=isch","Еще фото")</f>
        <v>Еще фото</v>
      </c>
      <c r="F67" s="14" t="s">
        <v>172</v>
      </c>
      <c r="G67" s="25" t="s">
        <v>91</v>
      </c>
      <c r="H67" s="25" t="s">
        <v>92</v>
      </c>
      <c r="I67" s="25" t="s">
        <v>93</v>
      </c>
      <c r="J67" s="15" t="s">
        <v>29</v>
      </c>
      <c r="K67" s="16" t="s">
        <v>49</v>
      </c>
      <c r="L67" s="56"/>
      <c r="M67" s="15" t="s">
        <v>141</v>
      </c>
      <c r="N67" s="15" t="s">
        <v>41</v>
      </c>
      <c r="O67" s="15"/>
      <c r="P67" s="16" t="s">
        <v>142</v>
      </c>
      <c r="Q67" s="17">
        <v>19999</v>
      </c>
      <c r="R67" s="18">
        <v>46</v>
      </c>
      <c r="S67" s="19">
        <v>12419.378999999997</v>
      </c>
      <c r="T67" s="20" t="s">
        <v>97</v>
      </c>
      <c r="U67" s="21" t="s">
        <v>102</v>
      </c>
      <c r="V67" s="23">
        <v>43</v>
      </c>
      <c r="W67" s="23">
        <v>3</v>
      </c>
      <c r="X67" s="24"/>
    </row>
    <row r="68" spans="1:24" s="1" customFormat="1" ht="108" customHeight="1" x14ac:dyDescent="0.3">
      <c r="A68" s="11" t="s">
        <v>23</v>
      </c>
      <c r="B68" s="11" t="s">
        <v>173</v>
      </c>
      <c r="C68" s="12" t="s">
        <v>174</v>
      </c>
      <c r="D68" s="13"/>
      <c r="E68" s="39" t="str">
        <f>HYPERLINK("https://www.google.ru/search?q=1012B681-005&amp;newwindow=1&amp;tbm=isch","Еще фото")</f>
        <v>Еще фото</v>
      </c>
      <c r="F68" s="14"/>
      <c r="G68" s="11" t="s">
        <v>91</v>
      </c>
      <c r="H68" s="11" t="s">
        <v>92</v>
      </c>
      <c r="I68" s="15" t="s">
        <v>93</v>
      </c>
      <c r="J68" s="15" t="s">
        <v>29</v>
      </c>
      <c r="K68" s="16" t="s">
        <v>30</v>
      </c>
      <c r="L68" s="15" t="s">
        <v>175</v>
      </c>
      <c r="M68" s="15" t="s">
        <v>176</v>
      </c>
      <c r="N68" s="15" t="s">
        <v>41</v>
      </c>
      <c r="O68" s="15"/>
      <c r="P68" s="16" t="s">
        <v>136</v>
      </c>
      <c r="Q68" s="17">
        <v>8699</v>
      </c>
      <c r="R68" s="18">
        <v>45.97</v>
      </c>
      <c r="S68" s="19">
        <v>5404.9884999999995</v>
      </c>
      <c r="T68" s="20" t="s">
        <v>97</v>
      </c>
      <c r="U68" s="21" t="s">
        <v>109</v>
      </c>
      <c r="V68" s="23">
        <v>36</v>
      </c>
      <c r="W68" s="23">
        <v>8</v>
      </c>
      <c r="X68" s="24"/>
    </row>
    <row r="69" spans="1:24" s="1" customFormat="1" ht="108" customHeight="1" x14ac:dyDescent="0.3">
      <c r="A69" s="11" t="s">
        <v>23</v>
      </c>
      <c r="B69" s="11" t="s">
        <v>177</v>
      </c>
      <c r="C69" s="12" t="s">
        <v>178</v>
      </c>
      <c r="D69" s="13"/>
      <c r="E69" s="39" t="str">
        <f>HYPERLINK("https://www.google.ru/search?q=1011B984-001&amp;newwindow=1&amp;tbm=isch","Еще фото")</f>
        <v>Еще фото</v>
      </c>
      <c r="F69" s="14" t="s">
        <v>172</v>
      </c>
      <c r="G69" s="11" t="s">
        <v>91</v>
      </c>
      <c r="H69" s="11" t="s">
        <v>92</v>
      </c>
      <c r="I69" s="15" t="s">
        <v>93</v>
      </c>
      <c r="J69" s="15" t="s">
        <v>29</v>
      </c>
      <c r="K69" s="16" t="s">
        <v>49</v>
      </c>
      <c r="L69" s="15" t="s">
        <v>179</v>
      </c>
      <c r="M69" s="15"/>
      <c r="N69" s="15" t="s">
        <v>41</v>
      </c>
      <c r="O69" s="15"/>
      <c r="P69" s="16" t="s">
        <v>96</v>
      </c>
      <c r="Q69" s="17">
        <v>9799</v>
      </c>
      <c r="R69" s="18">
        <v>45.91</v>
      </c>
      <c r="S69" s="19">
        <v>6094.9884999999995</v>
      </c>
      <c r="T69" s="20" t="s">
        <v>97</v>
      </c>
      <c r="U69" s="21" t="s">
        <v>100</v>
      </c>
      <c r="V69" s="23">
        <v>42</v>
      </c>
      <c r="W69" s="23">
        <v>1</v>
      </c>
      <c r="X69" s="24"/>
    </row>
    <row r="70" spans="1:24" s="1" customFormat="1" ht="108" customHeight="1" x14ac:dyDescent="0.3">
      <c r="A70" s="11" t="s">
        <v>23</v>
      </c>
      <c r="B70" s="11" t="s">
        <v>180</v>
      </c>
      <c r="C70" s="12" t="s">
        <v>181</v>
      </c>
      <c r="D70" s="13"/>
      <c r="E70" s="39" t="str">
        <f>HYPERLINK("https://www.google.ru/search?q=1011C160-001&amp;newwindow=1&amp;tbm=isch","Еще фото")</f>
        <v>Еще фото</v>
      </c>
      <c r="F70" s="14"/>
      <c r="G70" s="11" t="s">
        <v>91</v>
      </c>
      <c r="H70" s="11" t="s">
        <v>92</v>
      </c>
      <c r="I70" s="15" t="s">
        <v>93</v>
      </c>
      <c r="J70" s="15" t="s">
        <v>127</v>
      </c>
      <c r="K70" s="16" t="s">
        <v>49</v>
      </c>
      <c r="L70" s="15" t="s">
        <v>182</v>
      </c>
      <c r="M70" s="15" t="s">
        <v>183</v>
      </c>
      <c r="N70" s="15" t="s">
        <v>41</v>
      </c>
      <c r="O70" s="15"/>
      <c r="P70" s="16" t="s">
        <v>170</v>
      </c>
      <c r="Q70" s="17">
        <v>9799</v>
      </c>
      <c r="R70" s="18">
        <v>45.91</v>
      </c>
      <c r="S70" s="19">
        <v>6094.9884999999995</v>
      </c>
      <c r="T70" s="20" t="s">
        <v>97</v>
      </c>
      <c r="U70" s="21" t="s">
        <v>148</v>
      </c>
      <c r="V70" s="28">
        <v>40.5</v>
      </c>
      <c r="W70" s="23">
        <v>1</v>
      </c>
      <c r="X70" s="24"/>
    </row>
    <row r="71" spans="1:24" s="1" customFormat="1" ht="108" customHeight="1" x14ac:dyDescent="0.3">
      <c r="A71" s="11" t="s">
        <v>23</v>
      </c>
      <c r="B71" s="11" t="s">
        <v>184</v>
      </c>
      <c r="C71" s="12" t="s">
        <v>185</v>
      </c>
      <c r="D71" s="13"/>
      <c r="E71" s="39" t="str">
        <f>HYPERLINK("https://www.google.ru/search?q=HL7E5-9090&amp;newwindow=1&amp;tbm=isch","Еще фото")</f>
        <v>Еще фото</v>
      </c>
      <c r="F71" s="14"/>
      <c r="G71" s="11" t="s">
        <v>91</v>
      </c>
      <c r="H71" s="11" t="s">
        <v>92</v>
      </c>
      <c r="I71" s="15" t="s">
        <v>93</v>
      </c>
      <c r="J71" s="15" t="s">
        <v>29</v>
      </c>
      <c r="K71" s="16" t="s">
        <v>30</v>
      </c>
      <c r="L71" s="15" t="s">
        <v>186</v>
      </c>
      <c r="M71" s="15" t="s">
        <v>106</v>
      </c>
      <c r="N71" s="15" t="s">
        <v>41</v>
      </c>
      <c r="O71" s="15" t="s">
        <v>42</v>
      </c>
      <c r="P71" s="16" t="s">
        <v>187</v>
      </c>
      <c r="Q71" s="17">
        <v>11999</v>
      </c>
      <c r="R71" s="18">
        <v>45.83</v>
      </c>
      <c r="S71" s="19">
        <v>7474.9884999999995</v>
      </c>
      <c r="T71" s="20" t="s">
        <v>97</v>
      </c>
      <c r="U71" s="21" t="s">
        <v>115</v>
      </c>
      <c r="V71" s="28">
        <v>36.5</v>
      </c>
      <c r="W71" s="23">
        <v>1</v>
      </c>
      <c r="X71" s="24"/>
    </row>
    <row r="72" spans="1:24" s="1" customFormat="1" ht="108" customHeight="1" x14ac:dyDescent="0.3">
      <c r="A72" s="11" t="s">
        <v>23</v>
      </c>
      <c r="B72" s="11" t="s">
        <v>188</v>
      </c>
      <c r="C72" s="12" t="s">
        <v>189</v>
      </c>
      <c r="D72" s="13"/>
      <c r="E72" s="39" t="str">
        <f>HYPERLINK("https://www.google.ru/search?q=1012B760-002&amp;newwindow=1&amp;tbm=isch","Еще фото")</f>
        <v>Еще фото</v>
      </c>
      <c r="F72" s="14"/>
      <c r="G72" s="11" t="s">
        <v>91</v>
      </c>
      <c r="H72" s="11" t="s">
        <v>92</v>
      </c>
      <c r="I72" s="15" t="s">
        <v>93</v>
      </c>
      <c r="J72" s="15" t="s">
        <v>127</v>
      </c>
      <c r="K72" s="16" t="s">
        <v>30</v>
      </c>
      <c r="L72" s="15" t="s">
        <v>190</v>
      </c>
      <c r="M72" s="15" t="s">
        <v>191</v>
      </c>
      <c r="N72" s="15" t="s">
        <v>41</v>
      </c>
      <c r="O72" s="15"/>
      <c r="P72" s="16" t="s">
        <v>192</v>
      </c>
      <c r="Q72" s="17">
        <v>11799</v>
      </c>
      <c r="R72" s="18">
        <v>45.76</v>
      </c>
      <c r="S72" s="19">
        <v>7359.9884999999995</v>
      </c>
      <c r="T72" s="20" t="s">
        <v>97</v>
      </c>
      <c r="U72" s="21" t="s">
        <v>108</v>
      </c>
      <c r="V72" s="28">
        <v>35.5</v>
      </c>
      <c r="W72" s="23">
        <v>1</v>
      </c>
      <c r="X72" s="24"/>
    </row>
    <row r="73" spans="1:24" s="1" customFormat="1" ht="108" customHeight="1" x14ac:dyDescent="0.3">
      <c r="A73" s="11" t="s">
        <v>23</v>
      </c>
      <c r="B73" s="11" t="s">
        <v>193</v>
      </c>
      <c r="C73" s="12" t="s">
        <v>194</v>
      </c>
      <c r="D73" s="13"/>
      <c r="E73" s="39" t="str">
        <f>HYPERLINK("https://www.google.ru/search?q=1041A483-500&amp;newwindow=1&amp;tbm=isch","Еще фото")</f>
        <v>Еще фото</v>
      </c>
      <c r="F73" s="14"/>
      <c r="G73" s="11" t="s">
        <v>91</v>
      </c>
      <c r="H73" s="11" t="s">
        <v>92</v>
      </c>
      <c r="I73" s="15" t="s">
        <v>93</v>
      </c>
      <c r="J73" s="15" t="s">
        <v>195</v>
      </c>
      <c r="K73" s="16" t="s">
        <v>49</v>
      </c>
      <c r="L73" s="15" t="s">
        <v>196</v>
      </c>
      <c r="M73" s="15" t="s">
        <v>40</v>
      </c>
      <c r="N73" s="15" t="s">
        <v>52</v>
      </c>
      <c r="O73" s="15"/>
      <c r="P73" s="16" t="s">
        <v>197</v>
      </c>
      <c r="Q73" s="17">
        <v>8099</v>
      </c>
      <c r="R73" s="18">
        <v>45.67</v>
      </c>
      <c r="S73" s="19">
        <v>5059.9884999999995</v>
      </c>
      <c r="T73" s="20" t="s">
        <v>97</v>
      </c>
      <c r="U73" s="21" t="s">
        <v>100</v>
      </c>
      <c r="V73" s="23">
        <v>42</v>
      </c>
      <c r="W73" s="23">
        <v>1</v>
      </c>
      <c r="X73" s="24"/>
    </row>
    <row r="74" spans="1:24" s="1" customFormat="1" ht="108" customHeight="1" x14ac:dyDescent="0.3">
      <c r="A74" s="11" t="s">
        <v>23</v>
      </c>
      <c r="B74" s="11" t="s">
        <v>198</v>
      </c>
      <c r="C74" s="12" t="s">
        <v>199</v>
      </c>
      <c r="D74" s="13"/>
      <c r="E74" s="39" t="str">
        <f>HYPERLINK("https://www.google.ru/search?q=1081A051-022&amp;newwindow=1&amp;tbm=isch","Еще фото")</f>
        <v>Еще фото</v>
      </c>
      <c r="F74" s="14" t="s">
        <v>172</v>
      </c>
      <c r="G74" s="11" t="s">
        <v>200</v>
      </c>
      <c r="H74" s="11" t="s">
        <v>92</v>
      </c>
      <c r="I74" s="15" t="s">
        <v>93</v>
      </c>
      <c r="J74" s="15" t="s">
        <v>48</v>
      </c>
      <c r="K74" s="16" t="s">
        <v>49</v>
      </c>
      <c r="L74" s="15" t="s">
        <v>201</v>
      </c>
      <c r="M74" s="15"/>
      <c r="N74" s="15" t="s">
        <v>32</v>
      </c>
      <c r="O74" s="15"/>
      <c r="P74" s="16" t="s">
        <v>136</v>
      </c>
      <c r="Q74" s="17">
        <v>9199</v>
      </c>
      <c r="R74" s="18">
        <v>45.65</v>
      </c>
      <c r="S74" s="19">
        <v>5749.9884999999995</v>
      </c>
      <c r="T74" s="20" t="s">
        <v>97</v>
      </c>
      <c r="U74" s="21" t="s">
        <v>102</v>
      </c>
      <c r="V74" s="23">
        <v>42</v>
      </c>
      <c r="W74" s="23">
        <v>1</v>
      </c>
      <c r="X74" s="24"/>
    </row>
    <row r="75" spans="1:24" s="1" customFormat="1" ht="108" customHeight="1" x14ac:dyDescent="0.3">
      <c r="A75" s="11" t="s">
        <v>23</v>
      </c>
      <c r="B75" s="11" t="s">
        <v>116</v>
      </c>
      <c r="C75" s="12" t="s">
        <v>202</v>
      </c>
      <c r="D75" s="13"/>
      <c r="E75" s="39" t="str">
        <f>HYPERLINK("https://www.google.ru/search?q=1011C077-002&amp;newwindow=1&amp;tbm=isch","Еще фото")</f>
        <v>Еще фото</v>
      </c>
      <c r="F75" s="14" t="s">
        <v>172</v>
      </c>
      <c r="G75" s="11" t="s">
        <v>91</v>
      </c>
      <c r="H75" s="11" t="s">
        <v>92</v>
      </c>
      <c r="I75" s="15" t="s">
        <v>93</v>
      </c>
      <c r="J75" s="15" t="s">
        <v>29</v>
      </c>
      <c r="K75" s="16" t="s">
        <v>49</v>
      </c>
      <c r="L75" s="15" t="s">
        <v>118</v>
      </c>
      <c r="M75" s="15" t="s">
        <v>119</v>
      </c>
      <c r="N75" s="15" t="s">
        <v>41</v>
      </c>
      <c r="O75" s="15"/>
      <c r="P75" s="16" t="s">
        <v>96</v>
      </c>
      <c r="Q75" s="17">
        <v>15999</v>
      </c>
      <c r="R75" s="18">
        <v>45.62</v>
      </c>
      <c r="S75" s="19">
        <v>10004.988499999999</v>
      </c>
      <c r="T75" s="20" t="s">
        <v>97</v>
      </c>
      <c r="U75" s="21" t="s">
        <v>102</v>
      </c>
      <c r="V75" s="23">
        <v>43</v>
      </c>
      <c r="W75" s="23">
        <v>1</v>
      </c>
      <c r="X75" s="24"/>
    </row>
    <row r="76" spans="1:24" s="1" customFormat="1" ht="52.05" customHeight="1" x14ac:dyDescent="0.3">
      <c r="A76" s="11" t="s">
        <v>23</v>
      </c>
      <c r="B76" s="11" t="s">
        <v>116</v>
      </c>
      <c r="C76" s="12" t="s">
        <v>203</v>
      </c>
      <c r="D76" s="53"/>
      <c r="E76" s="39" t="str">
        <f>HYPERLINK("https://www.google.ru/search?q=1011C077-300&amp;newwindow=1&amp;tbm=isch","Еще фото")</f>
        <v>Еще фото</v>
      </c>
      <c r="F76" s="14"/>
      <c r="G76" s="11" t="s">
        <v>91</v>
      </c>
      <c r="H76" s="11" t="s">
        <v>92</v>
      </c>
      <c r="I76" s="15" t="s">
        <v>93</v>
      </c>
      <c r="J76" s="15" t="s">
        <v>29</v>
      </c>
      <c r="K76" s="16" t="s">
        <v>49</v>
      </c>
      <c r="L76" s="55" t="s">
        <v>118</v>
      </c>
      <c r="M76" s="15" t="s">
        <v>119</v>
      </c>
      <c r="N76" s="15" t="s">
        <v>123</v>
      </c>
      <c r="O76" s="15"/>
      <c r="P76" s="16" t="s">
        <v>96</v>
      </c>
      <c r="Q76" s="17">
        <v>15999</v>
      </c>
      <c r="R76" s="18">
        <v>45.62</v>
      </c>
      <c r="S76" s="19">
        <v>10004.988499999999</v>
      </c>
      <c r="T76" s="20" t="s">
        <v>97</v>
      </c>
      <c r="U76" s="21" t="s">
        <v>204</v>
      </c>
      <c r="V76" s="23">
        <v>40</v>
      </c>
      <c r="W76" s="23">
        <v>1</v>
      </c>
      <c r="X76" s="24"/>
    </row>
    <row r="77" spans="1:24" s="1" customFormat="1" ht="61.05" customHeight="1" x14ac:dyDescent="0.3">
      <c r="A77" s="25" t="s">
        <v>23</v>
      </c>
      <c r="B77" s="25" t="s">
        <v>116</v>
      </c>
      <c r="C77" s="12" t="s">
        <v>203</v>
      </c>
      <c r="D77" s="54"/>
      <c r="E77" s="39" t="str">
        <f>HYPERLINK("https://www.google.ru/search?q=1011C077-300&amp;newwindow=1&amp;tbm=isch","Еще фото")</f>
        <v>Еще фото</v>
      </c>
      <c r="F77" s="14"/>
      <c r="G77" s="25" t="s">
        <v>91</v>
      </c>
      <c r="H77" s="25" t="s">
        <v>92</v>
      </c>
      <c r="I77" s="25" t="s">
        <v>93</v>
      </c>
      <c r="J77" s="15" t="s">
        <v>29</v>
      </c>
      <c r="K77" s="16" t="s">
        <v>49</v>
      </c>
      <c r="L77" s="56"/>
      <c r="M77" s="15" t="s">
        <v>119</v>
      </c>
      <c r="N77" s="15" t="s">
        <v>123</v>
      </c>
      <c r="O77" s="15"/>
      <c r="P77" s="16" t="s">
        <v>96</v>
      </c>
      <c r="Q77" s="17">
        <v>15999</v>
      </c>
      <c r="R77" s="18">
        <v>45.62</v>
      </c>
      <c r="S77" s="19">
        <v>10004.988499999999</v>
      </c>
      <c r="T77" s="20" t="s">
        <v>97</v>
      </c>
      <c r="U77" s="21" t="s">
        <v>148</v>
      </c>
      <c r="V77" s="28">
        <v>40.5</v>
      </c>
      <c r="W77" s="23">
        <v>1</v>
      </c>
      <c r="X77" s="24"/>
    </row>
    <row r="78" spans="1:24" s="1" customFormat="1" ht="108" customHeight="1" x14ac:dyDescent="0.3">
      <c r="A78" s="11" t="s">
        <v>23</v>
      </c>
      <c r="B78" s="11" t="s">
        <v>116</v>
      </c>
      <c r="C78" s="12" t="s">
        <v>205</v>
      </c>
      <c r="D78" s="13"/>
      <c r="E78" s="39" t="str">
        <f>HYPERLINK("https://www.google.ru/search?q=1012B859-101&amp;newwindow=1&amp;tbm=isch","Еще фото")</f>
        <v>Еще фото</v>
      </c>
      <c r="F78" s="14"/>
      <c r="G78" s="11" t="s">
        <v>91</v>
      </c>
      <c r="H78" s="11" t="s">
        <v>92</v>
      </c>
      <c r="I78" s="15" t="s">
        <v>93</v>
      </c>
      <c r="J78" s="15" t="s">
        <v>29</v>
      </c>
      <c r="K78" s="16" t="s">
        <v>30</v>
      </c>
      <c r="L78" s="15" t="s">
        <v>206</v>
      </c>
      <c r="M78" s="15" t="s">
        <v>147</v>
      </c>
      <c r="N78" s="15" t="s">
        <v>32</v>
      </c>
      <c r="O78" s="15"/>
      <c r="P78" s="16" t="s">
        <v>96</v>
      </c>
      <c r="Q78" s="17">
        <v>15999</v>
      </c>
      <c r="R78" s="18">
        <v>45.62</v>
      </c>
      <c r="S78" s="19">
        <v>10004.988499999999</v>
      </c>
      <c r="T78" s="20" t="s">
        <v>97</v>
      </c>
      <c r="U78" s="21" t="s">
        <v>115</v>
      </c>
      <c r="V78" s="28">
        <v>36.5</v>
      </c>
      <c r="W78" s="23">
        <v>1</v>
      </c>
      <c r="X78" s="24"/>
    </row>
    <row r="79" spans="1:24" s="1" customFormat="1" ht="108" customHeight="1" x14ac:dyDescent="0.3">
      <c r="A79" s="11" t="s">
        <v>23</v>
      </c>
      <c r="B79" s="11" t="s">
        <v>207</v>
      </c>
      <c r="C79" s="12" t="s">
        <v>208</v>
      </c>
      <c r="D79" s="13"/>
      <c r="E79" s="39" t="str">
        <f>HYPERLINK("https://www.google.ru/search?q=1071A103-401&amp;newwindow=1&amp;tbm=isch","Еще фото")</f>
        <v>Еще фото</v>
      </c>
      <c r="F79" s="14"/>
      <c r="G79" s="11" t="s">
        <v>91</v>
      </c>
      <c r="H79" s="11" t="s">
        <v>92</v>
      </c>
      <c r="I79" s="15" t="s">
        <v>93</v>
      </c>
      <c r="J79" s="15" t="s">
        <v>209</v>
      </c>
      <c r="K79" s="16" t="s">
        <v>49</v>
      </c>
      <c r="L79" s="15" t="s">
        <v>210</v>
      </c>
      <c r="M79" s="15" t="s">
        <v>106</v>
      </c>
      <c r="N79" s="15" t="s">
        <v>52</v>
      </c>
      <c r="O79" s="15"/>
      <c r="P79" s="16" t="s">
        <v>197</v>
      </c>
      <c r="Q79" s="17">
        <v>11199</v>
      </c>
      <c r="R79" s="18">
        <v>45.53</v>
      </c>
      <c r="S79" s="19">
        <v>7014.9884999999995</v>
      </c>
      <c r="T79" s="20" t="s">
        <v>97</v>
      </c>
      <c r="U79" s="21" t="s">
        <v>102</v>
      </c>
      <c r="V79" s="23">
        <v>43</v>
      </c>
      <c r="W79" s="23">
        <v>1</v>
      </c>
      <c r="X79" s="24"/>
    </row>
    <row r="80" spans="1:24" s="1" customFormat="1" ht="108" customHeight="1" x14ac:dyDescent="0.3">
      <c r="A80" s="11" t="s">
        <v>23</v>
      </c>
      <c r="B80" s="11" t="s">
        <v>211</v>
      </c>
      <c r="C80" s="12" t="s">
        <v>212</v>
      </c>
      <c r="D80" s="13"/>
      <c r="E80" s="39" t="str">
        <f>HYPERLINK("https://www.google.ru/search?q=1011B979-001&amp;newwindow=1&amp;tbm=isch","Еще фото")</f>
        <v>Еще фото</v>
      </c>
      <c r="F80" s="14"/>
      <c r="G80" s="11" t="s">
        <v>91</v>
      </c>
      <c r="H80" s="11" t="s">
        <v>92</v>
      </c>
      <c r="I80" s="15" t="s">
        <v>93</v>
      </c>
      <c r="J80" s="15" t="s">
        <v>127</v>
      </c>
      <c r="K80" s="16" t="s">
        <v>49</v>
      </c>
      <c r="L80" s="15" t="s">
        <v>213</v>
      </c>
      <c r="M80" s="15" t="s">
        <v>214</v>
      </c>
      <c r="N80" s="15" t="s">
        <v>41</v>
      </c>
      <c r="O80" s="15"/>
      <c r="P80" s="16" t="s">
        <v>136</v>
      </c>
      <c r="Q80" s="17">
        <v>12299</v>
      </c>
      <c r="R80" s="18">
        <v>45.52</v>
      </c>
      <c r="S80" s="19">
        <v>7704.9884999999995</v>
      </c>
      <c r="T80" s="20" t="s">
        <v>97</v>
      </c>
      <c r="U80" s="21" t="s">
        <v>98</v>
      </c>
      <c r="V80" s="23">
        <v>39</v>
      </c>
      <c r="W80" s="23">
        <v>1</v>
      </c>
      <c r="X80" s="24"/>
    </row>
    <row r="81" spans="1:24" s="1" customFormat="1" ht="108" customHeight="1" x14ac:dyDescent="0.3">
      <c r="A81" s="11" t="s">
        <v>23</v>
      </c>
      <c r="B81" s="11" t="s">
        <v>138</v>
      </c>
      <c r="C81" s="12" t="s">
        <v>215</v>
      </c>
      <c r="D81" s="13"/>
      <c r="E81" s="39" t="str">
        <f>HYPERLINK("https://www.google.ru/search?q=1011B960-003&amp;newwindow=1&amp;tbm=isch","Еще фото")</f>
        <v>Еще фото</v>
      </c>
      <c r="F81" s="14"/>
      <c r="G81" s="11" t="s">
        <v>91</v>
      </c>
      <c r="H81" s="11" t="s">
        <v>92</v>
      </c>
      <c r="I81" s="15" t="s">
        <v>93</v>
      </c>
      <c r="J81" s="15" t="s">
        <v>29</v>
      </c>
      <c r="K81" s="16" t="s">
        <v>49</v>
      </c>
      <c r="L81" s="15" t="s">
        <v>140</v>
      </c>
      <c r="M81" s="15" t="s">
        <v>141</v>
      </c>
      <c r="N81" s="15" t="s">
        <v>41</v>
      </c>
      <c r="O81" s="15"/>
      <c r="P81" s="16" t="s">
        <v>142</v>
      </c>
      <c r="Q81" s="17">
        <v>19999</v>
      </c>
      <c r="R81" s="18">
        <v>45.5</v>
      </c>
      <c r="S81" s="19">
        <v>12534.988499999999</v>
      </c>
      <c r="T81" s="20" t="s">
        <v>97</v>
      </c>
      <c r="U81" s="21" t="s">
        <v>216</v>
      </c>
      <c r="V81" s="23">
        <v>45</v>
      </c>
      <c r="W81" s="23">
        <v>1</v>
      </c>
      <c r="X81" s="24"/>
    </row>
    <row r="82" spans="1:24" s="1" customFormat="1" ht="108" customHeight="1" x14ac:dyDescent="0.3">
      <c r="A82" s="11" t="s">
        <v>23</v>
      </c>
      <c r="B82" s="11" t="s">
        <v>138</v>
      </c>
      <c r="C82" s="12" t="s">
        <v>217</v>
      </c>
      <c r="D82" s="13"/>
      <c r="E82" s="39" t="str">
        <f>HYPERLINK("https://www.google.ru/search?q=1011B960-500&amp;newwindow=1&amp;tbm=isch","Еще фото")</f>
        <v>Еще фото</v>
      </c>
      <c r="F82" s="14" t="s">
        <v>172</v>
      </c>
      <c r="G82" s="11" t="s">
        <v>91</v>
      </c>
      <c r="H82" s="11" t="s">
        <v>92</v>
      </c>
      <c r="I82" s="15" t="s">
        <v>93</v>
      </c>
      <c r="J82" s="15" t="s">
        <v>29</v>
      </c>
      <c r="K82" s="16" t="s">
        <v>49</v>
      </c>
      <c r="L82" s="15" t="s">
        <v>140</v>
      </c>
      <c r="M82" s="15" t="s">
        <v>141</v>
      </c>
      <c r="N82" s="15" t="s">
        <v>52</v>
      </c>
      <c r="O82" s="15"/>
      <c r="P82" s="16" t="s">
        <v>142</v>
      </c>
      <c r="Q82" s="17">
        <v>19999</v>
      </c>
      <c r="R82" s="18">
        <v>45.5</v>
      </c>
      <c r="S82" s="19">
        <v>12534.988499999999</v>
      </c>
      <c r="T82" s="20" t="s">
        <v>97</v>
      </c>
      <c r="U82" s="21" t="s">
        <v>102</v>
      </c>
      <c r="V82" s="23">
        <v>43</v>
      </c>
      <c r="W82" s="23">
        <v>1</v>
      </c>
      <c r="X82" s="24"/>
    </row>
    <row r="83" spans="1:24" s="1" customFormat="1" ht="108" customHeight="1" x14ac:dyDescent="0.3">
      <c r="A83" s="11" t="s">
        <v>23</v>
      </c>
      <c r="B83" s="11" t="s">
        <v>143</v>
      </c>
      <c r="C83" s="12" t="s">
        <v>218</v>
      </c>
      <c r="D83" s="13"/>
      <c r="E83" s="39" t="str">
        <f>HYPERLINK("https://www.google.ru/search?q=1011C056-002&amp;newwindow=1&amp;tbm=isch","Еще фото")</f>
        <v>Еще фото</v>
      </c>
      <c r="F83" s="14" t="s">
        <v>172</v>
      </c>
      <c r="G83" s="11" t="s">
        <v>91</v>
      </c>
      <c r="H83" s="11" t="s">
        <v>92</v>
      </c>
      <c r="I83" s="15" t="s">
        <v>93</v>
      </c>
      <c r="J83" s="15" t="s">
        <v>29</v>
      </c>
      <c r="K83" s="16" t="s">
        <v>49</v>
      </c>
      <c r="L83" s="15" t="s">
        <v>219</v>
      </c>
      <c r="M83" s="15" t="s">
        <v>220</v>
      </c>
      <c r="N83" s="15" t="s">
        <v>41</v>
      </c>
      <c r="O83" s="15"/>
      <c r="P83" s="16" t="s">
        <v>96</v>
      </c>
      <c r="Q83" s="17">
        <v>19999</v>
      </c>
      <c r="R83" s="18">
        <v>45.5</v>
      </c>
      <c r="S83" s="19">
        <v>12534.988499999999</v>
      </c>
      <c r="T83" s="20" t="s">
        <v>97</v>
      </c>
      <c r="U83" s="21" t="s">
        <v>148</v>
      </c>
      <c r="V83" s="28">
        <v>40.5</v>
      </c>
      <c r="W83" s="23">
        <v>2</v>
      </c>
      <c r="X83" s="24"/>
    </row>
    <row r="84" spans="1:24" s="1" customFormat="1" ht="108" customHeight="1" x14ac:dyDescent="0.3">
      <c r="A84" s="11" t="s">
        <v>23</v>
      </c>
      <c r="B84" s="11" t="s">
        <v>221</v>
      </c>
      <c r="C84" s="12" t="s">
        <v>222</v>
      </c>
      <c r="D84" s="13"/>
      <c r="E84" s="39" t="str">
        <f>HYPERLINK("https://www.google.ru/search?q=1012B206-706&amp;newwindow=1&amp;tbm=isch","Еще фото")</f>
        <v>Еще фото</v>
      </c>
      <c r="F84" s="14"/>
      <c r="G84" s="11" t="s">
        <v>91</v>
      </c>
      <c r="H84" s="11" t="s">
        <v>92</v>
      </c>
      <c r="I84" s="15" t="s">
        <v>93</v>
      </c>
      <c r="J84" s="15" t="s">
        <v>29</v>
      </c>
      <c r="K84" s="16" t="s">
        <v>30</v>
      </c>
      <c r="L84" s="15" t="s">
        <v>223</v>
      </c>
      <c r="M84" s="15" t="s">
        <v>106</v>
      </c>
      <c r="N84" s="15" t="s">
        <v>162</v>
      </c>
      <c r="O84" s="15"/>
      <c r="P84" s="16" t="s">
        <v>224</v>
      </c>
      <c r="Q84" s="17">
        <v>19999</v>
      </c>
      <c r="R84" s="18">
        <v>45.5</v>
      </c>
      <c r="S84" s="19">
        <v>12534.988499999999</v>
      </c>
      <c r="T84" s="20" t="s">
        <v>97</v>
      </c>
      <c r="U84" s="21" t="s">
        <v>225</v>
      </c>
      <c r="V84" s="23">
        <v>42</v>
      </c>
      <c r="W84" s="23">
        <v>1</v>
      </c>
      <c r="X84" s="24"/>
    </row>
    <row r="85" spans="1:24" s="1" customFormat="1" ht="108" customHeight="1" x14ac:dyDescent="0.3">
      <c r="A85" s="11" t="s">
        <v>23</v>
      </c>
      <c r="B85" s="11" t="s">
        <v>226</v>
      </c>
      <c r="C85" s="12" t="s">
        <v>227</v>
      </c>
      <c r="D85" s="13"/>
      <c r="E85" s="39" t="str">
        <f>HYPERLINK("https://www.google.ru/search?q=1012B277-003&amp;newwindow=1&amp;tbm=isch","Еще фото")</f>
        <v>Еще фото</v>
      </c>
      <c r="F85" s="14"/>
      <c r="G85" s="11" t="s">
        <v>91</v>
      </c>
      <c r="H85" s="11" t="s">
        <v>92</v>
      </c>
      <c r="I85" s="15" t="s">
        <v>93</v>
      </c>
      <c r="J85" s="15" t="s">
        <v>127</v>
      </c>
      <c r="K85" s="16" t="s">
        <v>30</v>
      </c>
      <c r="L85" s="15" t="s">
        <v>228</v>
      </c>
      <c r="M85" s="15" t="s">
        <v>229</v>
      </c>
      <c r="N85" s="15" t="s">
        <v>230</v>
      </c>
      <c r="O85" s="15"/>
      <c r="P85" s="16" t="s">
        <v>136</v>
      </c>
      <c r="Q85" s="17">
        <v>19999</v>
      </c>
      <c r="R85" s="18">
        <v>45.5</v>
      </c>
      <c r="S85" s="19">
        <v>12534.988499999999</v>
      </c>
      <c r="T85" s="20" t="s">
        <v>97</v>
      </c>
      <c r="U85" s="21" t="s">
        <v>114</v>
      </c>
      <c r="V85" s="28">
        <v>34.5</v>
      </c>
      <c r="W85" s="23">
        <v>1</v>
      </c>
      <c r="X85" s="24"/>
    </row>
    <row r="86" spans="1:24" s="1" customFormat="1" ht="108" customHeight="1" x14ac:dyDescent="0.3">
      <c r="A86" s="11" t="s">
        <v>23</v>
      </c>
      <c r="B86" s="11" t="s">
        <v>138</v>
      </c>
      <c r="C86" s="12" t="s">
        <v>231</v>
      </c>
      <c r="D86" s="13"/>
      <c r="E86" s="39" t="str">
        <f>HYPERLINK("https://www.google.ru/search?q=1012B772-002&amp;newwindow=1&amp;tbm=isch","Еще фото")</f>
        <v>Еще фото</v>
      </c>
      <c r="F86" s="14"/>
      <c r="G86" s="11" t="s">
        <v>91</v>
      </c>
      <c r="H86" s="11" t="s">
        <v>92</v>
      </c>
      <c r="I86" s="15" t="s">
        <v>93</v>
      </c>
      <c r="J86" s="15" t="s">
        <v>29</v>
      </c>
      <c r="K86" s="16" t="s">
        <v>30</v>
      </c>
      <c r="L86" s="15" t="s">
        <v>232</v>
      </c>
      <c r="M86" s="15" t="s">
        <v>106</v>
      </c>
      <c r="N86" s="15" t="s">
        <v>41</v>
      </c>
      <c r="O86" s="15"/>
      <c r="P86" s="16" t="s">
        <v>233</v>
      </c>
      <c r="Q86" s="17">
        <v>19999</v>
      </c>
      <c r="R86" s="18">
        <v>45.5</v>
      </c>
      <c r="S86" s="19">
        <v>12534.988499999999</v>
      </c>
      <c r="T86" s="20" t="s">
        <v>97</v>
      </c>
      <c r="U86" s="21" t="s">
        <v>102</v>
      </c>
      <c r="V86" s="23">
        <v>41</v>
      </c>
      <c r="W86" s="23">
        <v>1</v>
      </c>
      <c r="X86" s="24"/>
    </row>
    <row r="87" spans="1:24" s="1" customFormat="1" ht="108" customHeight="1" x14ac:dyDescent="0.3">
      <c r="A87" s="11" t="s">
        <v>23</v>
      </c>
      <c r="B87" s="11" t="s">
        <v>143</v>
      </c>
      <c r="C87" s="12" t="s">
        <v>234</v>
      </c>
      <c r="D87" s="13"/>
      <c r="E87" s="39" t="str">
        <f>HYPERLINK("https://www.google.ru/search?q=1012B843-400&amp;newwindow=1&amp;tbm=isch","Еще фото")</f>
        <v>Еще фото</v>
      </c>
      <c r="F87" s="14"/>
      <c r="G87" s="11" t="s">
        <v>91</v>
      </c>
      <c r="H87" s="11" t="s">
        <v>92</v>
      </c>
      <c r="I87" s="15" t="s">
        <v>93</v>
      </c>
      <c r="J87" s="15" t="s">
        <v>29</v>
      </c>
      <c r="K87" s="16" t="s">
        <v>30</v>
      </c>
      <c r="L87" s="15" t="s">
        <v>146</v>
      </c>
      <c r="M87" s="15" t="s">
        <v>147</v>
      </c>
      <c r="N87" s="15" t="s">
        <v>235</v>
      </c>
      <c r="O87" s="15"/>
      <c r="P87" s="16" t="s">
        <v>96</v>
      </c>
      <c r="Q87" s="17">
        <v>19999</v>
      </c>
      <c r="R87" s="18">
        <v>45.5</v>
      </c>
      <c r="S87" s="19">
        <v>12534.988499999999</v>
      </c>
      <c r="T87" s="20" t="s">
        <v>97</v>
      </c>
      <c r="U87" s="21" t="s">
        <v>115</v>
      </c>
      <c r="V87" s="28">
        <v>36.5</v>
      </c>
      <c r="W87" s="23">
        <v>6</v>
      </c>
      <c r="X87" s="24"/>
    </row>
    <row r="88" spans="1:24" s="1" customFormat="1" ht="108" customHeight="1" x14ac:dyDescent="0.3">
      <c r="A88" s="11" t="s">
        <v>23</v>
      </c>
      <c r="B88" s="11" t="s">
        <v>236</v>
      </c>
      <c r="C88" s="12" t="s">
        <v>237</v>
      </c>
      <c r="D88" s="13"/>
      <c r="E88" s="39" t="str">
        <f>HYPERLINK("https://www.google.ru/search?q=1012B175-001&amp;newwindow=1&amp;tbm=isch","Еще фото")</f>
        <v>Еще фото</v>
      </c>
      <c r="F88" s="14"/>
      <c r="G88" s="11" t="s">
        <v>91</v>
      </c>
      <c r="H88" s="11" t="s">
        <v>92</v>
      </c>
      <c r="I88" s="15" t="s">
        <v>93</v>
      </c>
      <c r="J88" s="15" t="s">
        <v>127</v>
      </c>
      <c r="K88" s="16" t="s">
        <v>30</v>
      </c>
      <c r="L88" s="15" t="s">
        <v>238</v>
      </c>
      <c r="M88" s="15" t="s">
        <v>239</v>
      </c>
      <c r="N88" s="15" t="s">
        <v>41</v>
      </c>
      <c r="O88" s="15"/>
      <c r="P88" s="16" t="s">
        <v>136</v>
      </c>
      <c r="Q88" s="17">
        <v>21999</v>
      </c>
      <c r="R88" s="18">
        <v>45.45</v>
      </c>
      <c r="S88" s="19">
        <v>13799.988499999999</v>
      </c>
      <c r="T88" s="20" t="s">
        <v>97</v>
      </c>
      <c r="U88" s="21" t="s">
        <v>115</v>
      </c>
      <c r="V88" s="28">
        <v>36.5</v>
      </c>
      <c r="W88" s="23">
        <v>2</v>
      </c>
      <c r="X88" s="24"/>
    </row>
    <row r="89" spans="1:24" s="1" customFormat="1" ht="108" customHeight="1" x14ac:dyDescent="0.3">
      <c r="A89" s="11" t="s">
        <v>23</v>
      </c>
      <c r="B89" s="11" t="s">
        <v>240</v>
      </c>
      <c r="C89" s="12" t="s">
        <v>241</v>
      </c>
      <c r="D89" s="13"/>
      <c r="E89" s="39" t="str">
        <f>HYPERLINK("https://www.google.ru/search?q=1011B485-301&amp;newwindow=1&amp;tbm=isch","Еще фото")</f>
        <v>Еще фото</v>
      </c>
      <c r="F89" s="14"/>
      <c r="G89" s="11" t="s">
        <v>91</v>
      </c>
      <c r="H89" s="11" t="s">
        <v>92</v>
      </c>
      <c r="I89" s="15" t="s">
        <v>93</v>
      </c>
      <c r="J89" s="15" t="s">
        <v>29</v>
      </c>
      <c r="K89" s="16" t="s">
        <v>49</v>
      </c>
      <c r="L89" s="15" t="s">
        <v>242</v>
      </c>
      <c r="M89" s="15" t="s">
        <v>135</v>
      </c>
      <c r="N89" s="15" t="s">
        <v>52</v>
      </c>
      <c r="O89" s="15"/>
      <c r="P89" s="16" t="s">
        <v>96</v>
      </c>
      <c r="Q89" s="17">
        <v>10999</v>
      </c>
      <c r="R89" s="18">
        <v>45.45</v>
      </c>
      <c r="S89" s="19">
        <v>6899.9884999999995</v>
      </c>
      <c r="T89" s="20" t="s">
        <v>97</v>
      </c>
      <c r="U89" s="21" t="s">
        <v>100</v>
      </c>
      <c r="V89" s="23">
        <v>42</v>
      </c>
      <c r="W89" s="23">
        <v>1</v>
      </c>
      <c r="X89" s="24"/>
    </row>
    <row r="90" spans="1:24" s="1" customFormat="1" ht="108" customHeight="1" x14ac:dyDescent="0.3">
      <c r="A90" s="11" t="s">
        <v>23</v>
      </c>
      <c r="B90" s="11" t="s">
        <v>243</v>
      </c>
      <c r="C90" s="12" t="s">
        <v>244</v>
      </c>
      <c r="D90" s="13"/>
      <c r="E90" s="39" t="str">
        <f>HYPERLINK("https://www.google.ru/search?q=H839N-1717&amp;newwindow=1&amp;tbm=isch","Еще фото")</f>
        <v>Еще фото</v>
      </c>
      <c r="F90" s="14"/>
      <c r="G90" s="11" t="s">
        <v>91</v>
      </c>
      <c r="H90" s="11" t="s">
        <v>92</v>
      </c>
      <c r="I90" s="15" t="s">
        <v>93</v>
      </c>
      <c r="J90" s="15" t="s">
        <v>29</v>
      </c>
      <c r="K90" s="16" t="s">
        <v>49</v>
      </c>
      <c r="L90" s="15" t="s">
        <v>245</v>
      </c>
      <c r="M90" s="15" t="s">
        <v>106</v>
      </c>
      <c r="N90" s="15" t="s">
        <v>162</v>
      </c>
      <c r="O90" s="15" t="s">
        <v>42</v>
      </c>
      <c r="P90" s="16" t="s">
        <v>246</v>
      </c>
      <c r="Q90" s="17">
        <v>10999</v>
      </c>
      <c r="R90" s="18">
        <v>45.45</v>
      </c>
      <c r="S90" s="19">
        <v>6899.9884999999995</v>
      </c>
      <c r="T90" s="20" t="s">
        <v>97</v>
      </c>
      <c r="U90" s="21" t="s">
        <v>99</v>
      </c>
      <c r="V90" s="23">
        <v>41</v>
      </c>
      <c r="W90" s="23">
        <v>1</v>
      </c>
      <c r="X90" s="24"/>
    </row>
    <row r="91" spans="1:24" s="1" customFormat="1" ht="108" customHeight="1" x14ac:dyDescent="0.3">
      <c r="A91" s="11" t="s">
        <v>23</v>
      </c>
      <c r="B91" s="11" t="s">
        <v>247</v>
      </c>
      <c r="C91" s="12" t="s">
        <v>248</v>
      </c>
      <c r="D91" s="13"/>
      <c r="E91" s="39" t="str">
        <f>HYPERLINK("https://www.google.ru/search?q=1011B967-022&amp;newwindow=1&amp;tbm=isch","Еще фото")</f>
        <v>Еще фото</v>
      </c>
      <c r="F91" s="14"/>
      <c r="G91" s="11" t="s">
        <v>91</v>
      </c>
      <c r="H91" s="11" t="s">
        <v>92</v>
      </c>
      <c r="I91" s="15" t="s">
        <v>93</v>
      </c>
      <c r="J91" s="15" t="s">
        <v>127</v>
      </c>
      <c r="K91" s="16" t="s">
        <v>49</v>
      </c>
      <c r="L91" s="15" t="s">
        <v>249</v>
      </c>
      <c r="M91" s="15" t="s">
        <v>214</v>
      </c>
      <c r="N91" s="15" t="s">
        <v>250</v>
      </c>
      <c r="O91" s="15"/>
      <c r="P91" s="16" t="s">
        <v>136</v>
      </c>
      <c r="Q91" s="17">
        <v>9899</v>
      </c>
      <c r="R91" s="18">
        <v>45.45</v>
      </c>
      <c r="S91" s="19">
        <v>6209.9884999999995</v>
      </c>
      <c r="T91" s="20" t="s">
        <v>97</v>
      </c>
      <c r="U91" s="21" t="s">
        <v>98</v>
      </c>
      <c r="V91" s="23">
        <v>39</v>
      </c>
      <c r="W91" s="23">
        <v>6</v>
      </c>
      <c r="X91" s="24"/>
    </row>
    <row r="92" spans="1:24" s="1" customFormat="1" ht="108" customHeight="1" x14ac:dyDescent="0.3">
      <c r="A92" s="11" t="s">
        <v>23</v>
      </c>
      <c r="B92" s="11" t="s">
        <v>247</v>
      </c>
      <c r="C92" s="12" t="s">
        <v>251</v>
      </c>
      <c r="D92" s="13"/>
      <c r="E92" s="39" t="str">
        <f>HYPERLINK("https://www.google.ru/search?q=1012B759-001&amp;newwindow=1&amp;tbm=isch","Еще фото")</f>
        <v>Еще фото</v>
      </c>
      <c r="F92" s="14"/>
      <c r="G92" s="11" t="s">
        <v>91</v>
      </c>
      <c r="H92" s="11" t="s">
        <v>92</v>
      </c>
      <c r="I92" s="15" t="s">
        <v>93</v>
      </c>
      <c r="J92" s="15" t="s">
        <v>127</v>
      </c>
      <c r="K92" s="16" t="s">
        <v>30</v>
      </c>
      <c r="L92" s="15" t="s">
        <v>252</v>
      </c>
      <c r="M92" s="15" t="s">
        <v>214</v>
      </c>
      <c r="N92" s="15" t="s">
        <v>41</v>
      </c>
      <c r="O92" s="15"/>
      <c r="P92" s="16" t="s">
        <v>136</v>
      </c>
      <c r="Q92" s="17">
        <v>9899</v>
      </c>
      <c r="R92" s="18">
        <v>45.45</v>
      </c>
      <c r="S92" s="19">
        <v>6209.9884999999995</v>
      </c>
      <c r="T92" s="20" t="s">
        <v>97</v>
      </c>
      <c r="U92" s="21" t="s">
        <v>98</v>
      </c>
      <c r="V92" s="28">
        <v>37.5</v>
      </c>
      <c r="W92" s="23">
        <v>6</v>
      </c>
      <c r="X92" s="24"/>
    </row>
    <row r="93" spans="1:24" s="1" customFormat="1" ht="52.05" customHeight="1" x14ac:dyDescent="0.3">
      <c r="A93" s="11" t="s">
        <v>23</v>
      </c>
      <c r="B93" s="11" t="s">
        <v>253</v>
      </c>
      <c r="C93" s="12" t="s">
        <v>254</v>
      </c>
      <c r="D93" s="53"/>
      <c r="E93" s="39" t="str">
        <f>HYPERLINK("https://www.google.ru/search?q=1011B792-002&amp;newwindow=1&amp;tbm=isch","Еще фото")</f>
        <v>Еще фото</v>
      </c>
      <c r="F93" s="14"/>
      <c r="G93" s="11" t="s">
        <v>91</v>
      </c>
      <c r="H93" s="11" t="s">
        <v>92</v>
      </c>
      <c r="I93" s="15" t="s">
        <v>93</v>
      </c>
      <c r="J93" s="15" t="s">
        <v>29</v>
      </c>
      <c r="K93" s="16" t="s">
        <v>49</v>
      </c>
      <c r="L93" s="55" t="s">
        <v>255</v>
      </c>
      <c r="M93" s="15" t="s">
        <v>256</v>
      </c>
      <c r="N93" s="15" t="s">
        <v>41</v>
      </c>
      <c r="O93" s="15"/>
      <c r="P93" s="16" t="s">
        <v>96</v>
      </c>
      <c r="Q93" s="17">
        <v>23999</v>
      </c>
      <c r="R93" s="18">
        <v>45.41</v>
      </c>
      <c r="S93" s="19">
        <v>15064.988499999999</v>
      </c>
      <c r="T93" s="20" t="s">
        <v>97</v>
      </c>
      <c r="U93" s="21" t="s">
        <v>99</v>
      </c>
      <c r="V93" s="23">
        <v>41</v>
      </c>
      <c r="W93" s="23">
        <v>11</v>
      </c>
      <c r="X93" s="24"/>
    </row>
    <row r="94" spans="1:24" s="1" customFormat="1" ht="61.05" customHeight="1" x14ac:dyDescent="0.3">
      <c r="A94" s="25" t="s">
        <v>23</v>
      </c>
      <c r="B94" s="25" t="s">
        <v>253</v>
      </c>
      <c r="C94" s="12" t="s">
        <v>254</v>
      </c>
      <c r="D94" s="54"/>
      <c r="E94" s="39" t="str">
        <f>HYPERLINK("https://www.google.ru/search?q=1011B792-002&amp;newwindow=1&amp;tbm=isch","Еще фото")</f>
        <v>Еще фото</v>
      </c>
      <c r="F94" s="14"/>
      <c r="G94" s="25" t="s">
        <v>91</v>
      </c>
      <c r="H94" s="25" t="s">
        <v>92</v>
      </c>
      <c r="I94" s="25" t="s">
        <v>93</v>
      </c>
      <c r="J94" s="15" t="s">
        <v>29</v>
      </c>
      <c r="K94" s="16" t="s">
        <v>49</v>
      </c>
      <c r="L94" s="56"/>
      <c r="M94" s="15" t="s">
        <v>256</v>
      </c>
      <c r="N94" s="15" t="s">
        <v>41</v>
      </c>
      <c r="O94" s="15"/>
      <c r="P94" s="16" t="s">
        <v>96</v>
      </c>
      <c r="Q94" s="17">
        <v>23999</v>
      </c>
      <c r="R94" s="18">
        <v>45.41</v>
      </c>
      <c r="S94" s="19">
        <v>15064.988499999999</v>
      </c>
      <c r="T94" s="20" t="s">
        <v>97</v>
      </c>
      <c r="U94" s="21" t="s">
        <v>216</v>
      </c>
      <c r="V94" s="23">
        <v>45</v>
      </c>
      <c r="W94" s="23">
        <v>2</v>
      </c>
      <c r="X94" s="24"/>
    </row>
    <row r="95" spans="1:24" s="1" customFormat="1" ht="108" customHeight="1" x14ac:dyDescent="0.3">
      <c r="A95" s="11" t="s">
        <v>23</v>
      </c>
      <c r="B95" s="11" t="s">
        <v>253</v>
      </c>
      <c r="C95" s="12" t="s">
        <v>257</v>
      </c>
      <c r="D95" s="13"/>
      <c r="E95" s="39" t="str">
        <f>HYPERLINK("https://www.google.ru/search?q=1012B599-003&amp;newwindow=1&amp;tbm=isch","Еще фото")</f>
        <v>Еще фото</v>
      </c>
      <c r="F95" s="14"/>
      <c r="G95" s="11" t="s">
        <v>91</v>
      </c>
      <c r="H95" s="11" t="s">
        <v>92</v>
      </c>
      <c r="I95" s="15" t="s">
        <v>93</v>
      </c>
      <c r="J95" s="15" t="s">
        <v>29</v>
      </c>
      <c r="K95" s="16" t="s">
        <v>30</v>
      </c>
      <c r="L95" s="15" t="s">
        <v>258</v>
      </c>
      <c r="M95" s="15" t="s">
        <v>106</v>
      </c>
      <c r="N95" s="15" t="s">
        <v>41</v>
      </c>
      <c r="O95" s="15"/>
      <c r="P95" s="16" t="s">
        <v>96</v>
      </c>
      <c r="Q95" s="17">
        <v>23999</v>
      </c>
      <c r="R95" s="18">
        <v>45.41</v>
      </c>
      <c r="S95" s="19">
        <v>15064.988499999999</v>
      </c>
      <c r="T95" s="20" t="s">
        <v>97</v>
      </c>
      <c r="U95" s="21" t="s">
        <v>148</v>
      </c>
      <c r="V95" s="28">
        <v>38.5</v>
      </c>
      <c r="W95" s="23">
        <v>1</v>
      </c>
      <c r="X95" s="24"/>
    </row>
    <row r="96" spans="1:24" s="1" customFormat="1" ht="108" customHeight="1" x14ac:dyDescent="0.3">
      <c r="A96" s="11" t="s">
        <v>23</v>
      </c>
      <c r="B96" s="11" t="s">
        <v>143</v>
      </c>
      <c r="C96" s="12" t="s">
        <v>259</v>
      </c>
      <c r="D96" s="13"/>
      <c r="E96" s="39" t="str">
        <f>HYPERLINK("https://www.google.ru/search?q=1011C056-001&amp;newwindow=1&amp;tbm=isch","Еще фото")</f>
        <v>Еще фото</v>
      </c>
      <c r="F96" s="14" t="s">
        <v>172</v>
      </c>
      <c r="G96" s="11" t="s">
        <v>91</v>
      </c>
      <c r="H96" s="11" t="s">
        <v>92</v>
      </c>
      <c r="I96" s="15" t="s">
        <v>93</v>
      </c>
      <c r="J96" s="15" t="s">
        <v>29</v>
      </c>
      <c r="K96" s="16" t="s">
        <v>49</v>
      </c>
      <c r="L96" s="15" t="s">
        <v>219</v>
      </c>
      <c r="M96" s="15" t="s">
        <v>220</v>
      </c>
      <c r="N96" s="15" t="s">
        <v>41</v>
      </c>
      <c r="O96" s="15"/>
      <c r="P96" s="16" t="s">
        <v>96</v>
      </c>
      <c r="Q96" s="17">
        <v>19599</v>
      </c>
      <c r="R96" s="18">
        <v>45.41</v>
      </c>
      <c r="S96" s="19">
        <v>12304.988499999999</v>
      </c>
      <c r="T96" s="20" t="s">
        <v>97</v>
      </c>
      <c r="U96" s="21" t="s">
        <v>99</v>
      </c>
      <c r="V96" s="23">
        <v>41</v>
      </c>
      <c r="W96" s="23">
        <v>1</v>
      </c>
      <c r="X96" s="24"/>
    </row>
    <row r="97" spans="1:24" s="1" customFormat="1" ht="52.05" customHeight="1" x14ac:dyDescent="0.3">
      <c r="A97" s="11" t="s">
        <v>23</v>
      </c>
      <c r="B97" s="11" t="s">
        <v>143</v>
      </c>
      <c r="C97" s="12" t="s">
        <v>260</v>
      </c>
      <c r="D97" s="53"/>
      <c r="E97" s="39" t="str">
        <f>HYPERLINK("https://www.google.ru/search?q=1011C056-004&amp;newwindow=1&amp;tbm=isch","Еще фото")</f>
        <v>Еще фото</v>
      </c>
      <c r="F97" s="14" t="s">
        <v>172</v>
      </c>
      <c r="G97" s="11" t="s">
        <v>91</v>
      </c>
      <c r="H97" s="11" t="s">
        <v>92</v>
      </c>
      <c r="I97" s="15" t="s">
        <v>93</v>
      </c>
      <c r="J97" s="15" t="s">
        <v>29</v>
      </c>
      <c r="K97" s="16" t="s">
        <v>49</v>
      </c>
      <c r="L97" s="55" t="s">
        <v>219</v>
      </c>
      <c r="M97" s="15" t="s">
        <v>220</v>
      </c>
      <c r="N97" s="15" t="s">
        <v>41</v>
      </c>
      <c r="O97" s="15"/>
      <c r="P97" s="16" t="s">
        <v>96</v>
      </c>
      <c r="Q97" s="17">
        <v>19599</v>
      </c>
      <c r="R97" s="18">
        <v>45.41</v>
      </c>
      <c r="S97" s="19">
        <v>12304.988499999999</v>
      </c>
      <c r="T97" s="20" t="s">
        <v>97</v>
      </c>
      <c r="U97" s="21" t="s">
        <v>148</v>
      </c>
      <c r="V97" s="28">
        <v>40.5</v>
      </c>
      <c r="W97" s="23">
        <v>2</v>
      </c>
      <c r="X97" s="24"/>
    </row>
    <row r="98" spans="1:24" s="1" customFormat="1" ht="61.05" customHeight="1" x14ac:dyDescent="0.3">
      <c r="A98" s="25" t="s">
        <v>23</v>
      </c>
      <c r="B98" s="25" t="s">
        <v>143</v>
      </c>
      <c r="C98" s="12" t="s">
        <v>260</v>
      </c>
      <c r="D98" s="54"/>
      <c r="E98" s="39" t="str">
        <f>HYPERLINK("https://www.google.ru/search?q=1011C056-004&amp;newwindow=1&amp;tbm=isch","Еще фото")</f>
        <v>Еще фото</v>
      </c>
      <c r="F98" s="14" t="s">
        <v>172</v>
      </c>
      <c r="G98" s="25" t="s">
        <v>91</v>
      </c>
      <c r="H98" s="25" t="s">
        <v>92</v>
      </c>
      <c r="I98" s="25" t="s">
        <v>93</v>
      </c>
      <c r="J98" s="15" t="s">
        <v>29</v>
      </c>
      <c r="K98" s="16" t="s">
        <v>49</v>
      </c>
      <c r="L98" s="56"/>
      <c r="M98" s="15" t="s">
        <v>220</v>
      </c>
      <c r="N98" s="15" t="s">
        <v>41</v>
      </c>
      <c r="O98" s="15"/>
      <c r="P98" s="16" t="s">
        <v>96</v>
      </c>
      <c r="Q98" s="17">
        <v>19599</v>
      </c>
      <c r="R98" s="18">
        <v>45.41</v>
      </c>
      <c r="S98" s="19">
        <v>12304.988499999999</v>
      </c>
      <c r="T98" s="20" t="s">
        <v>97</v>
      </c>
      <c r="U98" s="21" t="s">
        <v>216</v>
      </c>
      <c r="V98" s="23">
        <v>45</v>
      </c>
      <c r="W98" s="23">
        <v>1</v>
      </c>
      <c r="X98" s="24"/>
    </row>
    <row r="99" spans="1:24" s="1" customFormat="1" ht="108" customHeight="1" x14ac:dyDescent="0.3">
      <c r="A99" s="11" t="s">
        <v>23</v>
      </c>
      <c r="B99" s="11" t="s">
        <v>261</v>
      </c>
      <c r="C99" s="12" t="s">
        <v>262</v>
      </c>
      <c r="D99" s="13"/>
      <c r="E99" s="39" t="str">
        <f>HYPERLINK("https://www.google.ru/search?q=1011C166-400&amp;newwindow=1&amp;tbm=isch","Еще фото")</f>
        <v>Еще фото</v>
      </c>
      <c r="F99" s="14" t="s">
        <v>172</v>
      </c>
      <c r="G99" s="11" t="s">
        <v>91</v>
      </c>
      <c r="H99" s="11" t="s">
        <v>92</v>
      </c>
      <c r="I99" s="15" t="s">
        <v>93</v>
      </c>
      <c r="J99" s="15" t="s">
        <v>127</v>
      </c>
      <c r="K99" s="16" t="s">
        <v>49</v>
      </c>
      <c r="L99" s="15" t="s">
        <v>263</v>
      </c>
      <c r="M99" s="15" t="s">
        <v>264</v>
      </c>
      <c r="N99" s="15" t="s">
        <v>52</v>
      </c>
      <c r="O99" s="15"/>
      <c r="P99" s="16" t="s">
        <v>96</v>
      </c>
      <c r="Q99" s="17">
        <v>19599</v>
      </c>
      <c r="R99" s="18">
        <v>45.41</v>
      </c>
      <c r="S99" s="19">
        <v>12304.988499999999</v>
      </c>
      <c r="T99" s="20" t="s">
        <v>97</v>
      </c>
      <c r="U99" s="21" t="s">
        <v>101</v>
      </c>
      <c r="V99" s="28">
        <v>42.5</v>
      </c>
      <c r="W99" s="23">
        <v>2</v>
      </c>
      <c r="X99" s="24"/>
    </row>
    <row r="100" spans="1:24" s="1" customFormat="1" ht="108" customHeight="1" x14ac:dyDescent="0.3">
      <c r="A100" s="11" t="s">
        <v>23</v>
      </c>
      <c r="B100" s="11" t="s">
        <v>143</v>
      </c>
      <c r="C100" s="12" t="s">
        <v>265</v>
      </c>
      <c r="D100" s="13"/>
      <c r="E100" s="39" t="str">
        <f>HYPERLINK("https://www.google.ru/search?q=1012B843-500&amp;newwindow=1&amp;tbm=isch","Еще фото")</f>
        <v>Еще фото</v>
      </c>
      <c r="F100" s="14" t="s">
        <v>172</v>
      </c>
      <c r="G100" s="11" t="s">
        <v>91</v>
      </c>
      <c r="H100" s="11" t="s">
        <v>92</v>
      </c>
      <c r="I100" s="15" t="s">
        <v>93</v>
      </c>
      <c r="J100" s="15" t="s">
        <v>29</v>
      </c>
      <c r="K100" s="16" t="s">
        <v>30</v>
      </c>
      <c r="L100" s="15" t="s">
        <v>146</v>
      </c>
      <c r="M100" s="15" t="s">
        <v>147</v>
      </c>
      <c r="N100" s="15" t="s">
        <v>266</v>
      </c>
      <c r="O100" s="15"/>
      <c r="P100" s="16" t="s">
        <v>96</v>
      </c>
      <c r="Q100" s="17">
        <v>19599</v>
      </c>
      <c r="R100" s="18">
        <v>45.41</v>
      </c>
      <c r="S100" s="19">
        <v>12304.988499999999</v>
      </c>
      <c r="T100" s="20" t="s">
        <v>97</v>
      </c>
      <c r="U100" s="21" t="s">
        <v>148</v>
      </c>
      <c r="V100" s="28">
        <v>38.5</v>
      </c>
      <c r="W100" s="23">
        <v>1</v>
      </c>
      <c r="X100" s="24"/>
    </row>
    <row r="101" spans="1:24" s="1" customFormat="1" ht="52.05" customHeight="1" x14ac:dyDescent="0.3">
      <c r="A101" s="11" t="s">
        <v>23</v>
      </c>
      <c r="B101" s="11" t="s">
        <v>143</v>
      </c>
      <c r="C101" s="12" t="s">
        <v>267</v>
      </c>
      <c r="D101" s="53"/>
      <c r="E101" s="39" t="str">
        <f>HYPERLINK("https://www.google.ru/search?q=1012B843-700&amp;newwindow=1&amp;tbm=isch","Еще фото")</f>
        <v>Еще фото</v>
      </c>
      <c r="F101" s="14" t="s">
        <v>172</v>
      </c>
      <c r="G101" s="11" t="s">
        <v>91</v>
      </c>
      <c r="H101" s="11" t="s">
        <v>92</v>
      </c>
      <c r="I101" s="15" t="s">
        <v>93</v>
      </c>
      <c r="J101" s="15" t="s">
        <v>29</v>
      </c>
      <c r="K101" s="16" t="s">
        <v>30</v>
      </c>
      <c r="L101" s="55" t="s">
        <v>146</v>
      </c>
      <c r="M101" s="15" t="s">
        <v>147</v>
      </c>
      <c r="N101" s="15" t="s">
        <v>162</v>
      </c>
      <c r="O101" s="15"/>
      <c r="P101" s="16" t="s">
        <v>96</v>
      </c>
      <c r="Q101" s="17">
        <v>19599</v>
      </c>
      <c r="R101" s="18">
        <v>45.41</v>
      </c>
      <c r="S101" s="19">
        <v>12304.988499999999</v>
      </c>
      <c r="T101" s="20" t="s">
        <v>97</v>
      </c>
      <c r="U101" s="21" t="s">
        <v>148</v>
      </c>
      <c r="V101" s="28">
        <v>38.5</v>
      </c>
      <c r="W101" s="23">
        <v>1</v>
      </c>
      <c r="X101" s="24"/>
    </row>
    <row r="102" spans="1:24" s="1" customFormat="1" ht="61.05" customHeight="1" x14ac:dyDescent="0.3">
      <c r="A102" s="25" t="s">
        <v>23</v>
      </c>
      <c r="B102" s="25" t="s">
        <v>143</v>
      </c>
      <c r="C102" s="12" t="s">
        <v>267</v>
      </c>
      <c r="D102" s="54"/>
      <c r="E102" s="39" t="str">
        <f>HYPERLINK("https://www.google.ru/search?q=1012B843-700&amp;newwindow=1&amp;tbm=isch","Еще фото")</f>
        <v>Еще фото</v>
      </c>
      <c r="F102" s="14" t="s">
        <v>172</v>
      </c>
      <c r="G102" s="25" t="s">
        <v>91</v>
      </c>
      <c r="H102" s="25" t="s">
        <v>92</v>
      </c>
      <c r="I102" s="25" t="s">
        <v>93</v>
      </c>
      <c r="J102" s="15" t="s">
        <v>29</v>
      </c>
      <c r="K102" s="16" t="s">
        <v>30</v>
      </c>
      <c r="L102" s="56"/>
      <c r="M102" s="15" t="s">
        <v>147</v>
      </c>
      <c r="N102" s="15" t="s">
        <v>162</v>
      </c>
      <c r="O102" s="15"/>
      <c r="P102" s="16" t="s">
        <v>96</v>
      </c>
      <c r="Q102" s="17">
        <v>19599</v>
      </c>
      <c r="R102" s="18">
        <v>45.41</v>
      </c>
      <c r="S102" s="19">
        <v>12304.988499999999</v>
      </c>
      <c r="T102" s="20" t="s">
        <v>97</v>
      </c>
      <c r="U102" s="21" t="s">
        <v>101</v>
      </c>
      <c r="V102" s="28">
        <v>40.5</v>
      </c>
      <c r="W102" s="23">
        <v>1</v>
      </c>
      <c r="X102" s="24"/>
    </row>
    <row r="103" spans="1:24" s="1" customFormat="1" ht="108" customHeight="1" x14ac:dyDescent="0.3">
      <c r="A103" s="11" t="s">
        <v>23</v>
      </c>
      <c r="B103" s="11" t="s">
        <v>261</v>
      </c>
      <c r="C103" s="12" t="s">
        <v>268</v>
      </c>
      <c r="D103" s="13"/>
      <c r="E103" s="39" t="str">
        <f>HYPERLINK("https://www.google.ru/search?q=1012B938-700&amp;newwindow=1&amp;tbm=isch","Еще фото")</f>
        <v>Еще фото</v>
      </c>
      <c r="F103" s="14"/>
      <c r="G103" s="11" t="s">
        <v>91</v>
      </c>
      <c r="H103" s="11" t="s">
        <v>92</v>
      </c>
      <c r="I103" s="15" t="s">
        <v>93</v>
      </c>
      <c r="J103" s="15" t="s">
        <v>127</v>
      </c>
      <c r="K103" s="16" t="s">
        <v>30</v>
      </c>
      <c r="L103" s="15" t="s">
        <v>269</v>
      </c>
      <c r="M103" s="15" t="s">
        <v>270</v>
      </c>
      <c r="N103" s="15" t="s">
        <v>162</v>
      </c>
      <c r="O103" s="15"/>
      <c r="P103" s="16" t="s">
        <v>96</v>
      </c>
      <c r="Q103" s="17">
        <v>19599</v>
      </c>
      <c r="R103" s="18">
        <v>45.41</v>
      </c>
      <c r="S103" s="19">
        <v>12304.988499999999</v>
      </c>
      <c r="T103" s="20" t="s">
        <v>97</v>
      </c>
      <c r="U103" s="21" t="s">
        <v>109</v>
      </c>
      <c r="V103" s="23">
        <v>36</v>
      </c>
      <c r="W103" s="23">
        <v>1</v>
      </c>
      <c r="X103" s="24"/>
    </row>
    <row r="104" spans="1:24" s="1" customFormat="1" ht="52.05" customHeight="1" x14ac:dyDescent="0.3">
      <c r="A104" s="11" t="s">
        <v>23</v>
      </c>
      <c r="B104" s="11" t="s">
        <v>271</v>
      </c>
      <c r="C104" s="12" t="s">
        <v>272</v>
      </c>
      <c r="D104" s="53"/>
      <c r="E104" s="39" t="str">
        <f>HYPERLINK("https://www.google.ru/search?q=1041A532-400&amp;newwindow=1&amp;tbm=isch","Еще фото")</f>
        <v>Еще фото</v>
      </c>
      <c r="F104" s="14" t="s">
        <v>172</v>
      </c>
      <c r="G104" s="11" t="s">
        <v>91</v>
      </c>
      <c r="H104" s="11" t="s">
        <v>92</v>
      </c>
      <c r="I104" s="15" t="s">
        <v>93</v>
      </c>
      <c r="J104" s="15" t="s">
        <v>195</v>
      </c>
      <c r="K104" s="16" t="s">
        <v>49</v>
      </c>
      <c r="L104" s="55" t="s">
        <v>273</v>
      </c>
      <c r="M104" s="15" t="s">
        <v>274</v>
      </c>
      <c r="N104" s="15" t="s">
        <v>52</v>
      </c>
      <c r="O104" s="15"/>
      <c r="P104" s="16" t="s">
        <v>197</v>
      </c>
      <c r="Q104" s="17">
        <v>19599</v>
      </c>
      <c r="R104" s="18">
        <v>45.41</v>
      </c>
      <c r="S104" s="19">
        <v>12304.988499999999</v>
      </c>
      <c r="T104" s="20" t="s">
        <v>97</v>
      </c>
      <c r="U104" s="21" t="s">
        <v>98</v>
      </c>
      <c r="V104" s="23">
        <v>39</v>
      </c>
      <c r="W104" s="23">
        <v>1</v>
      </c>
      <c r="X104" s="24"/>
    </row>
    <row r="105" spans="1:24" s="1" customFormat="1" ht="61.05" customHeight="1" x14ac:dyDescent="0.3">
      <c r="A105" s="25" t="s">
        <v>23</v>
      </c>
      <c r="B105" s="25" t="s">
        <v>271</v>
      </c>
      <c r="C105" s="12" t="s">
        <v>272</v>
      </c>
      <c r="D105" s="54"/>
      <c r="E105" s="39" t="str">
        <f>HYPERLINK("https://www.google.ru/search?q=1041A532-400&amp;newwindow=1&amp;tbm=isch","Еще фото")</f>
        <v>Еще фото</v>
      </c>
      <c r="F105" s="14" t="s">
        <v>172</v>
      </c>
      <c r="G105" s="25" t="s">
        <v>91</v>
      </c>
      <c r="H105" s="25" t="s">
        <v>92</v>
      </c>
      <c r="I105" s="25" t="s">
        <v>93</v>
      </c>
      <c r="J105" s="15" t="s">
        <v>195</v>
      </c>
      <c r="K105" s="16" t="s">
        <v>49</v>
      </c>
      <c r="L105" s="56"/>
      <c r="M105" s="15" t="s">
        <v>274</v>
      </c>
      <c r="N105" s="15" t="s">
        <v>52</v>
      </c>
      <c r="O105" s="15"/>
      <c r="P105" s="16" t="s">
        <v>197</v>
      </c>
      <c r="Q105" s="17">
        <v>19599</v>
      </c>
      <c r="R105" s="18">
        <v>45.41</v>
      </c>
      <c r="S105" s="19">
        <v>12304.988499999999</v>
      </c>
      <c r="T105" s="20" t="s">
        <v>97</v>
      </c>
      <c r="U105" s="21" t="s">
        <v>275</v>
      </c>
      <c r="V105" s="28">
        <v>46.5</v>
      </c>
      <c r="W105" s="23">
        <v>1</v>
      </c>
      <c r="X105" s="24"/>
    </row>
    <row r="106" spans="1:24" s="1" customFormat="1" ht="108" customHeight="1" x14ac:dyDescent="0.3">
      <c r="A106" s="11" t="s">
        <v>23</v>
      </c>
      <c r="B106" s="11" t="s">
        <v>110</v>
      </c>
      <c r="C106" s="12" t="s">
        <v>276</v>
      </c>
      <c r="D106" s="13"/>
      <c r="E106" s="39" t="str">
        <f>HYPERLINK("https://www.google.ru/search?q=H7S4N-2323&amp;newwindow=1&amp;tbm=isch","Еще фото")</f>
        <v>Еще фото</v>
      </c>
      <c r="F106" s="14"/>
      <c r="G106" s="11" t="s">
        <v>91</v>
      </c>
      <c r="H106" s="11" t="s">
        <v>92</v>
      </c>
      <c r="I106" s="15" t="s">
        <v>93</v>
      </c>
      <c r="J106" s="15" t="s">
        <v>29</v>
      </c>
      <c r="K106" s="16" t="s">
        <v>85</v>
      </c>
      <c r="L106" s="15" t="s">
        <v>277</v>
      </c>
      <c r="M106" s="15" t="s">
        <v>106</v>
      </c>
      <c r="N106" s="15" t="s">
        <v>58</v>
      </c>
      <c r="O106" s="15" t="s">
        <v>42</v>
      </c>
      <c r="P106" s="16" t="s">
        <v>278</v>
      </c>
      <c r="Q106" s="17">
        <v>12999</v>
      </c>
      <c r="R106" s="18">
        <v>45.38</v>
      </c>
      <c r="S106" s="19">
        <v>8164.9884999999995</v>
      </c>
      <c r="T106" s="20" t="s">
        <v>97</v>
      </c>
      <c r="U106" s="21" t="s">
        <v>100</v>
      </c>
      <c r="V106" s="23">
        <v>42</v>
      </c>
      <c r="W106" s="23">
        <v>1</v>
      </c>
      <c r="X106" s="24"/>
    </row>
    <row r="107" spans="1:24" s="1" customFormat="1" ht="108" customHeight="1" x14ac:dyDescent="0.3">
      <c r="A107" s="11" t="s">
        <v>23</v>
      </c>
      <c r="B107" s="11" t="s">
        <v>279</v>
      </c>
      <c r="C107" s="12" t="s">
        <v>280</v>
      </c>
      <c r="D107" s="13"/>
      <c r="E107" s="39" t="str">
        <f>HYPERLINK("https://www.google.ru/search?q=1012B670-700&amp;newwindow=1&amp;tbm=isch","Еще фото")</f>
        <v>Еще фото</v>
      </c>
      <c r="F107" s="14"/>
      <c r="G107" s="11" t="s">
        <v>91</v>
      </c>
      <c r="H107" s="11" t="s">
        <v>92</v>
      </c>
      <c r="I107" s="15" t="s">
        <v>93</v>
      </c>
      <c r="J107" s="15" t="s">
        <v>29</v>
      </c>
      <c r="K107" s="16" t="s">
        <v>30</v>
      </c>
      <c r="L107" s="15" t="s">
        <v>281</v>
      </c>
      <c r="M107" s="15" t="s">
        <v>141</v>
      </c>
      <c r="N107" s="15" t="s">
        <v>266</v>
      </c>
      <c r="O107" s="15"/>
      <c r="P107" s="16" t="s">
        <v>233</v>
      </c>
      <c r="Q107" s="17">
        <v>26899</v>
      </c>
      <c r="R107" s="18">
        <v>45.35</v>
      </c>
      <c r="S107" s="19">
        <v>16904.988499999999</v>
      </c>
      <c r="T107" s="20" t="s">
        <v>97</v>
      </c>
      <c r="U107" s="21" t="s">
        <v>98</v>
      </c>
      <c r="V107" s="28">
        <v>37.5</v>
      </c>
      <c r="W107" s="23">
        <v>2</v>
      </c>
      <c r="X107" s="24"/>
    </row>
    <row r="108" spans="1:24" s="1" customFormat="1" ht="108" customHeight="1" x14ac:dyDescent="0.3">
      <c r="A108" s="11" t="s">
        <v>23</v>
      </c>
      <c r="B108" s="11" t="s">
        <v>173</v>
      </c>
      <c r="C108" s="12" t="s">
        <v>282</v>
      </c>
      <c r="D108" s="13"/>
      <c r="E108" s="39" t="str">
        <f>HYPERLINK("https://www.google.ru/search?q=1012B681-022&amp;newwindow=1&amp;tbm=isch","Еще фото")</f>
        <v>Еще фото</v>
      </c>
      <c r="F108" s="14"/>
      <c r="G108" s="11" t="s">
        <v>91</v>
      </c>
      <c r="H108" s="11" t="s">
        <v>92</v>
      </c>
      <c r="I108" s="15" t="s">
        <v>93</v>
      </c>
      <c r="J108" s="15" t="s">
        <v>29</v>
      </c>
      <c r="K108" s="16" t="s">
        <v>30</v>
      </c>
      <c r="L108" s="15" t="s">
        <v>175</v>
      </c>
      <c r="M108" s="15" t="s">
        <v>176</v>
      </c>
      <c r="N108" s="15" t="s">
        <v>235</v>
      </c>
      <c r="O108" s="15"/>
      <c r="P108" s="16" t="s">
        <v>136</v>
      </c>
      <c r="Q108" s="17">
        <v>8599</v>
      </c>
      <c r="R108" s="18">
        <v>45.34</v>
      </c>
      <c r="S108" s="19">
        <v>5404.9884999999995</v>
      </c>
      <c r="T108" s="20" t="s">
        <v>97</v>
      </c>
      <c r="U108" s="21" t="s">
        <v>109</v>
      </c>
      <c r="V108" s="23">
        <v>36</v>
      </c>
      <c r="W108" s="23">
        <v>1</v>
      </c>
      <c r="X108" s="24"/>
    </row>
    <row r="109" spans="1:24" s="1" customFormat="1" ht="108" customHeight="1" x14ac:dyDescent="0.3">
      <c r="A109" s="11" t="s">
        <v>23</v>
      </c>
      <c r="B109" s="11" t="s">
        <v>173</v>
      </c>
      <c r="C109" s="12" t="s">
        <v>283</v>
      </c>
      <c r="D109" s="13"/>
      <c r="E109" s="39" t="str">
        <f>HYPERLINK("https://www.google.ru/search?q=1012B681-402&amp;newwindow=1&amp;tbm=isch","Еще фото")</f>
        <v>Еще фото</v>
      </c>
      <c r="F109" s="14" t="s">
        <v>172</v>
      </c>
      <c r="G109" s="11" t="s">
        <v>91</v>
      </c>
      <c r="H109" s="11" t="s">
        <v>92</v>
      </c>
      <c r="I109" s="15" t="s">
        <v>93</v>
      </c>
      <c r="J109" s="15" t="s">
        <v>29</v>
      </c>
      <c r="K109" s="16" t="s">
        <v>30</v>
      </c>
      <c r="L109" s="15" t="s">
        <v>175</v>
      </c>
      <c r="M109" s="15" t="s">
        <v>176</v>
      </c>
      <c r="N109" s="15" t="s">
        <v>52</v>
      </c>
      <c r="O109" s="15"/>
      <c r="P109" s="16" t="s">
        <v>170</v>
      </c>
      <c r="Q109" s="17">
        <v>8599</v>
      </c>
      <c r="R109" s="18">
        <v>45.34</v>
      </c>
      <c r="S109" s="19">
        <v>5404.9884999999995</v>
      </c>
      <c r="T109" s="20" t="s">
        <v>97</v>
      </c>
      <c r="U109" s="21" t="s">
        <v>99</v>
      </c>
      <c r="V109" s="23">
        <v>39</v>
      </c>
      <c r="W109" s="23">
        <v>1</v>
      </c>
      <c r="X109" s="24"/>
    </row>
    <row r="110" spans="1:24" s="1" customFormat="1" ht="108" customHeight="1" x14ac:dyDescent="0.3">
      <c r="A110" s="11" t="s">
        <v>23</v>
      </c>
      <c r="B110" s="11" t="s">
        <v>284</v>
      </c>
      <c r="C110" s="12" t="s">
        <v>285</v>
      </c>
      <c r="D110" s="13"/>
      <c r="E110" s="39" t="str">
        <f>HYPERLINK("https://www.google.ru/search?q=1011B594-201&amp;newwindow=1&amp;tbm=isch","Еще фото")</f>
        <v>Еще фото</v>
      </c>
      <c r="F110" s="14"/>
      <c r="G110" s="11" t="s">
        <v>91</v>
      </c>
      <c r="H110" s="11" t="s">
        <v>92</v>
      </c>
      <c r="I110" s="15" t="s">
        <v>93</v>
      </c>
      <c r="J110" s="15" t="s">
        <v>29</v>
      </c>
      <c r="K110" s="16" t="s">
        <v>49</v>
      </c>
      <c r="L110" s="15" t="s">
        <v>286</v>
      </c>
      <c r="M110" s="15" t="s">
        <v>183</v>
      </c>
      <c r="N110" s="15" t="s">
        <v>287</v>
      </c>
      <c r="O110" s="15"/>
      <c r="P110" s="16" t="s">
        <v>233</v>
      </c>
      <c r="Q110" s="17">
        <v>14999</v>
      </c>
      <c r="R110" s="18">
        <v>45.33</v>
      </c>
      <c r="S110" s="19">
        <v>9429.9884999999995</v>
      </c>
      <c r="T110" s="20" t="s">
        <v>97</v>
      </c>
      <c r="U110" s="21" t="s">
        <v>225</v>
      </c>
      <c r="V110" s="28">
        <v>43.5</v>
      </c>
      <c r="W110" s="23">
        <v>1</v>
      </c>
      <c r="X110" s="24"/>
    </row>
    <row r="111" spans="1:24" s="1" customFormat="1" ht="108" customHeight="1" x14ac:dyDescent="0.3">
      <c r="A111" s="11" t="s">
        <v>23</v>
      </c>
      <c r="B111" s="11" t="s">
        <v>288</v>
      </c>
      <c r="C111" s="12" t="s">
        <v>289</v>
      </c>
      <c r="D111" s="13"/>
      <c r="E111" s="39" t="str">
        <f>HYPERLINK("https://www.google.ru/search?q=1011C301-400&amp;newwindow=1&amp;tbm=isch","Еще фото")</f>
        <v>Еще фото</v>
      </c>
      <c r="F111" s="14"/>
      <c r="G111" s="11" t="s">
        <v>91</v>
      </c>
      <c r="H111" s="11" t="s">
        <v>92</v>
      </c>
      <c r="I111" s="15" t="s">
        <v>93</v>
      </c>
      <c r="J111" s="15" t="s">
        <v>29</v>
      </c>
      <c r="K111" s="16" t="s">
        <v>49</v>
      </c>
      <c r="L111" s="15" t="s">
        <v>290</v>
      </c>
      <c r="M111" s="15" t="s">
        <v>291</v>
      </c>
      <c r="N111" s="15" t="s">
        <v>41</v>
      </c>
      <c r="O111" s="15"/>
      <c r="P111" s="16" t="s">
        <v>96</v>
      </c>
      <c r="Q111" s="17">
        <v>24499</v>
      </c>
      <c r="R111" s="18">
        <v>45.3</v>
      </c>
      <c r="S111" s="19">
        <v>15409.988499999998</v>
      </c>
      <c r="T111" s="20" t="s">
        <v>97</v>
      </c>
      <c r="U111" s="21" t="s">
        <v>99</v>
      </c>
      <c r="V111" s="23">
        <v>41</v>
      </c>
      <c r="W111" s="23">
        <v>1</v>
      </c>
      <c r="X111" s="24"/>
    </row>
    <row r="112" spans="1:24" s="1" customFormat="1" ht="108" customHeight="1" x14ac:dyDescent="0.3">
      <c r="A112" s="11" t="s">
        <v>23</v>
      </c>
      <c r="B112" s="11" t="s">
        <v>292</v>
      </c>
      <c r="C112" s="12" t="s">
        <v>293</v>
      </c>
      <c r="D112" s="13"/>
      <c r="E112" s="39" t="str">
        <f>HYPERLINK("https://www.google.ru/search?q=1011C033-800&amp;newwindow=1&amp;tbm=isch","Еще фото")</f>
        <v>Еще фото</v>
      </c>
      <c r="F112" s="14" t="s">
        <v>172</v>
      </c>
      <c r="G112" s="11" t="s">
        <v>91</v>
      </c>
      <c r="H112" s="11" t="s">
        <v>92</v>
      </c>
      <c r="I112" s="15" t="s">
        <v>93</v>
      </c>
      <c r="J112" s="15" t="s">
        <v>29</v>
      </c>
      <c r="K112" s="16" t="s">
        <v>49</v>
      </c>
      <c r="L112" s="15" t="s">
        <v>294</v>
      </c>
      <c r="M112" s="15" t="s">
        <v>106</v>
      </c>
      <c r="N112" s="15" t="s">
        <v>295</v>
      </c>
      <c r="O112" s="15"/>
      <c r="P112" s="16" t="s">
        <v>233</v>
      </c>
      <c r="Q112" s="17">
        <v>29799</v>
      </c>
      <c r="R112" s="18">
        <v>45.3</v>
      </c>
      <c r="S112" s="19">
        <v>18744.988499999999</v>
      </c>
      <c r="T112" s="20" t="s">
        <v>97</v>
      </c>
      <c r="U112" s="21" t="s">
        <v>296</v>
      </c>
      <c r="V112" s="28">
        <v>45.5</v>
      </c>
      <c r="W112" s="23">
        <v>1</v>
      </c>
      <c r="X112" s="24"/>
    </row>
    <row r="113" spans="1:24" s="1" customFormat="1" ht="108" customHeight="1" x14ac:dyDescent="0.3">
      <c r="A113" s="11" t="s">
        <v>23</v>
      </c>
      <c r="B113" s="11" t="s">
        <v>297</v>
      </c>
      <c r="C113" s="12" t="s">
        <v>298</v>
      </c>
      <c r="D113" s="13"/>
      <c r="E113" s="39" t="str">
        <f>HYPERLINK("https://www.google.ru/search?q=1041A489-101&amp;newwindow=1&amp;tbm=isch","Еще фото")</f>
        <v>Еще фото</v>
      </c>
      <c r="F113" s="14"/>
      <c r="G113" s="11" t="s">
        <v>91</v>
      </c>
      <c r="H113" s="11" t="s">
        <v>92</v>
      </c>
      <c r="I113" s="15" t="s">
        <v>93</v>
      </c>
      <c r="J113" s="15" t="s">
        <v>195</v>
      </c>
      <c r="K113" s="16" t="s">
        <v>49</v>
      </c>
      <c r="L113" s="15" t="s">
        <v>299</v>
      </c>
      <c r="M113" s="15" t="s">
        <v>300</v>
      </c>
      <c r="N113" s="15" t="s">
        <v>32</v>
      </c>
      <c r="O113" s="15"/>
      <c r="P113" s="16" t="s">
        <v>301</v>
      </c>
      <c r="Q113" s="17">
        <v>11699</v>
      </c>
      <c r="R113" s="18">
        <v>45.29</v>
      </c>
      <c r="S113" s="19">
        <v>7359.9884999999995</v>
      </c>
      <c r="T113" s="20" t="s">
        <v>97</v>
      </c>
      <c r="U113" s="21" t="s">
        <v>102</v>
      </c>
      <c r="V113" s="23">
        <v>43</v>
      </c>
      <c r="W113" s="23">
        <v>1</v>
      </c>
      <c r="X113" s="24"/>
    </row>
    <row r="114" spans="1:24" s="1" customFormat="1" ht="108" customHeight="1" x14ac:dyDescent="0.3">
      <c r="A114" s="11" t="s">
        <v>23</v>
      </c>
      <c r="B114" s="11" t="s">
        <v>302</v>
      </c>
      <c r="C114" s="12" t="s">
        <v>303</v>
      </c>
      <c r="D114" s="13"/>
      <c r="E114" s="39" t="str">
        <f>HYPERLINK("https://www.google.ru/search?q=1012B272-403&amp;newwindow=1&amp;tbm=isch","Еще фото")</f>
        <v>Еще фото</v>
      </c>
      <c r="F114" s="14"/>
      <c r="G114" s="11" t="s">
        <v>91</v>
      </c>
      <c r="H114" s="11" t="s">
        <v>92</v>
      </c>
      <c r="I114" s="15" t="s">
        <v>93</v>
      </c>
      <c r="J114" s="15" t="s">
        <v>29</v>
      </c>
      <c r="K114" s="16" t="s">
        <v>30</v>
      </c>
      <c r="L114" s="15" t="s">
        <v>304</v>
      </c>
      <c r="M114" s="15" t="s">
        <v>305</v>
      </c>
      <c r="N114" s="15" t="s">
        <v>52</v>
      </c>
      <c r="O114" s="15"/>
      <c r="P114" s="16" t="s">
        <v>224</v>
      </c>
      <c r="Q114" s="17">
        <v>16999</v>
      </c>
      <c r="R114" s="18">
        <v>45.29</v>
      </c>
      <c r="S114" s="19">
        <v>10694.988499999999</v>
      </c>
      <c r="T114" s="20" t="s">
        <v>97</v>
      </c>
      <c r="U114" s="21" t="s">
        <v>109</v>
      </c>
      <c r="V114" s="23">
        <v>36</v>
      </c>
      <c r="W114" s="23">
        <v>1</v>
      </c>
      <c r="X114" s="24"/>
    </row>
    <row r="115" spans="1:24" s="1" customFormat="1" ht="108" customHeight="1" x14ac:dyDescent="0.3">
      <c r="A115" s="11" t="s">
        <v>23</v>
      </c>
      <c r="B115" s="11" t="s">
        <v>306</v>
      </c>
      <c r="C115" s="12" t="s">
        <v>307</v>
      </c>
      <c r="D115" s="13"/>
      <c r="E115" s="39" t="str">
        <f>HYPERLINK("https://www.google.ru/search?q=1052A053-402&amp;newwindow=1&amp;tbm=isch","Еще фото")</f>
        <v>Еще фото</v>
      </c>
      <c r="F115" s="14"/>
      <c r="G115" s="11" t="s">
        <v>91</v>
      </c>
      <c r="H115" s="11" t="s">
        <v>92</v>
      </c>
      <c r="I115" s="15" t="s">
        <v>93</v>
      </c>
      <c r="J115" s="15" t="s">
        <v>209</v>
      </c>
      <c r="K115" s="16" t="s">
        <v>30</v>
      </c>
      <c r="L115" s="15" t="s">
        <v>308</v>
      </c>
      <c r="M115" s="15" t="s">
        <v>309</v>
      </c>
      <c r="N115" s="15" t="s">
        <v>32</v>
      </c>
      <c r="O115" s="15"/>
      <c r="P115" s="16" t="s">
        <v>310</v>
      </c>
      <c r="Q115" s="17">
        <v>16999</v>
      </c>
      <c r="R115" s="18">
        <v>45.29</v>
      </c>
      <c r="S115" s="19">
        <v>10694.988499999999</v>
      </c>
      <c r="T115" s="20" t="s">
        <v>97</v>
      </c>
      <c r="U115" s="21" t="s">
        <v>108</v>
      </c>
      <c r="V115" s="28">
        <v>35.5</v>
      </c>
      <c r="W115" s="23">
        <v>1</v>
      </c>
      <c r="X115" s="24"/>
    </row>
    <row r="116" spans="1:24" s="1" customFormat="1" ht="108" customHeight="1" x14ac:dyDescent="0.3">
      <c r="A116" s="11" t="s">
        <v>23</v>
      </c>
      <c r="B116" s="11" t="s">
        <v>311</v>
      </c>
      <c r="C116" s="12" t="s">
        <v>312</v>
      </c>
      <c r="D116" s="13"/>
      <c r="E116" s="39" t="str">
        <f>HYPERLINK("https://www.google.ru/search?q=1013A141-300&amp;newwindow=1&amp;tbm=isch","Еще фото")</f>
        <v>Еще фото</v>
      </c>
      <c r="F116" s="14"/>
      <c r="G116" s="11" t="s">
        <v>91</v>
      </c>
      <c r="H116" s="11" t="s">
        <v>92</v>
      </c>
      <c r="I116" s="15" t="s">
        <v>93</v>
      </c>
      <c r="J116" s="15" t="s">
        <v>127</v>
      </c>
      <c r="K116" s="16" t="s">
        <v>85</v>
      </c>
      <c r="L116" s="15" t="s">
        <v>313</v>
      </c>
      <c r="M116" s="15"/>
      <c r="N116" s="15" t="s">
        <v>314</v>
      </c>
      <c r="O116" s="15"/>
      <c r="P116" s="16" t="s">
        <v>96</v>
      </c>
      <c r="Q116" s="17">
        <v>31799</v>
      </c>
      <c r="R116" s="18">
        <v>45.28</v>
      </c>
      <c r="S116" s="19">
        <v>20009.988499999999</v>
      </c>
      <c r="T116" s="20" t="s">
        <v>97</v>
      </c>
      <c r="U116" s="21" t="s">
        <v>148</v>
      </c>
      <c r="V116" s="28">
        <v>40.5</v>
      </c>
      <c r="W116" s="23">
        <v>1</v>
      </c>
      <c r="X116" s="24"/>
    </row>
    <row r="117" spans="1:24" s="1" customFormat="1" ht="108" customHeight="1" x14ac:dyDescent="0.3">
      <c r="A117" s="11" t="s">
        <v>23</v>
      </c>
      <c r="B117" s="11" t="s">
        <v>315</v>
      </c>
      <c r="C117" s="12" t="s">
        <v>316</v>
      </c>
      <c r="D117" s="13"/>
      <c r="E117" s="39" t="str">
        <f>HYPERLINK("https://www.google.ru/search?q=1011B362-750&amp;newwindow=1&amp;tbm=isch","Еще фото")</f>
        <v>Еще фото</v>
      </c>
      <c r="F117" s="14"/>
      <c r="G117" s="11" t="s">
        <v>91</v>
      </c>
      <c r="H117" s="11" t="s">
        <v>92</v>
      </c>
      <c r="I117" s="15" t="s">
        <v>93</v>
      </c>
      <c r="J117" s="15" t="s">
        <v>29</v>
      </c>
      <c r="K117" s="16" t="s">
        <v>49</v>
      </c>
      <c r="L117" s="15" t="s">
        <v>317</v>
      </c>
      <c r="M117" s="15" t="s">
        <v>106</v>
      </c>
      <c r="N117" s="15" t="s">
        <v>318</v>
      </c>
      <c r="O117" s="15"/>
      <c r="P117" s="16" t="s">
        <v>96</v>
      </c>
      <c r="Q117" s="17">
        <v>25399</v>
      </c>
      <c r="R117" s="18">
        <v>45.27</v>
      </c>
      <c r="S117" s="19">
        <v>15984.988499999998</v>
      </c>
      <c r="T117" s="20" t="s">
        <v>97</v>
      </c>
      <c r="U117" s="21" t="s">
        <v>216</v>
      </c>
      <c r="V117" s="23">
        <v>45</v>
      </c>
      <c r="W117" s="23">
        <v>1</v>
      </c>
      <c r="X117" s="24"/>
    </row>
    <row r="118" spans="1:24" s="1" customFormat="1" ht="108" customHeight="1" x14ac:dyDescent="0.3">
      <c r="A118" s="11" t="s">
        <v>23</v>
      </c>
      <c r="B118" s="11" t="s">
        <v>319</v>
      </c>
      <c r="C118" s="12" t="s">
        <v>320</v>
      </c>
      <c r="D118" s="13"/>
      <c r="E118" s="39" t="str">
        <f>HYPERLINK("https://www.google.ru/search?q=1012B666-403&amp;newwindow=1&amp;tbm=isch","Еще фото")</f>
        <v>Еще фото</v>
      </c>
      <c r="F118" s="14"/>
      <c r="G118" s="11" t="s">
        <v>91</v>
      </c>
      <c r="H118" s="11" t="s">
        <v>92</v>
      </c>
      <c r="I118" s="15" t="s">
        <v>93</v>
      </c>
      <c r="J118" s="15" t="s">
        <v>29</v>
      </c>
      <c r="K118" s="16" t="s">
        <v>30</v>
      </c>
      <c r="L118" s="15" t="s">
        <v>321</v>
      </c>
      <c r="M118" s="15" t="s">
        <v>95</v>
      </c>
      <c r="N118" s="15" t="s">
        <v>52</v>
      </c>
      <c r="O118" s="15"/>
      <c r="P118" s="16" t="s">
        <v>233</v>
      </c>
      <c r="Q118" s="17">
        <v>24299</v>
      </c>
      <c r="R118" s="18">
        <v>45.27</v>
      </c>
      <c r="S118" s="19">
        <v>15294.988499999999</v>
      </c>
      <c r="T118" s="20" t="s">
        <v>97</v>
      </c>
      <c r="U118" s="21" t="s">
        <v>148</v>
      </c>
      <c r="V118" s="28">
        <v>38.5</v>
      </c>
      <c r="W118" s="23">
        <v>1</v>
      </c>
      <c r="X118" s="24"/>
    </row>
    <row r="119" spans="1:24" s="1" customFormat="1" ht="52.05" customHeight="1" x14ac:dyDescent="0.3">
      <c r="A119" s="11" t="s">
        <v>23</v>
      </c>
      <c r="B119" s="11" t="s">
        <v>322</v>
      </c>
      <c r="C119" s="12" t="s">
        <v>323</v>
      </c>
      <c r="D119" s="53"/>
      <c r="E119" s="39" t="str">
        <f>HYPERLINK("https://www.google.ru/search?q=1012B414-004&amp;newwindow=1&amp;tbm=isch","Еще фото")</f>
        <v>Еще фото</v>
      </c>
      <c r="F119" s="14"/>
      <c r="G119" s="11" t="s">
        <v>91</v>
      </c>
      <c r="H119" s="11" t="s">
        <v>92</v>
      </c>
      <c r="I119" s="15" t="s">
        <v>93</v>
      </c>
      <c r="J119" s="15" t="s">
        <v>127</v>
      </c>
      <c r="K119" s="16" t="s">
        <v>30</v>
      </c>
      <c r="L119" s="55" t="s">
        <v>324</v>
      </c>
      <c r="M119" s="15" t="s">
        <v>325</v>
      </c>
      <c r="N119" s="15" t="s">
        <v>41</v>
      </c>
      <c r="O119" s="15"/>
      <c r="P119" s="16" t="s">
        <v>326</v>
      </c>
      <c r="Q119" s="17">
        <v>18999</v>
      </c>
      <c r="R119" s="18">
        <v>45.26</v>
      </c>
      <c r="S119" s="19">
        <v>11959.988499999999</v>
      </c>
      <c r="T119" s="20" t="s">
        <v>97</v>
      </c>
      <c r="U119" s="21" t="s">
        <v>114</v>
      </c>
      <c r="V119" s="28">
        <v>34.5</v>
      </c>
      <c r="W119" s="23">
        <v>1</v>
      </c>
      <c r="X119" s="24"/>
    </row>
    <row r="120" spans="1:24" s="1" customFormat="1" ht="61.05" customHeight="1" x14ac:dyDescent="0.3">
      <c r="A120" s="25" t="s">
        <v>23</v>
      </c>
      <c r="B120" s="25" t="s">
        <v>322</v>
      </c>
      <c r="C120" s="12" t="s">
        <v>323</v>
      </c>
      <c r="D120" s="54"/>
      <c r="E120" s="39" t="str">
        <f>HYPERLINK("https://www.google.ru/search?q=1012B414-004&amp;newwindow=1&amp;tbm=isch","Еще фото")</f>
        <v>Еще фото</v>
      </c>
      <c r="F120" s="14"/>
      <c r="G120" s="25" t="s">
        <v>91</v>
      </c>
      <c r="H120" s="25" t="s">
        <v>92</v>
      </c>
      <c r="I120" s="25" t="s">
        <v>93</v>
      </c>
      <c r="J120" s="15" t="s">
        <v>127</v>
      </c>
      <c r="K120" s="16" t="s">
        <v>30</v>
      </c>
      <c r="L120" s="56"/>
      <c r="M120" s="15" t="s">
        <v>325</v>
      </c>
      <c r="N120" s="15" t="s">
        <v>41</v>
      </c>
      <c r="O120" s="15"/>
      <c r="P120" s="16" t="s">
        <v>326</v>
      </c>
      <c r="Q120" s="17">
        <v>18999</v>
      </c>
      <c r="R120" s="18">
        <v>45.26</v>
      </c>
      <c r="S120" s="19">
        <v>11959.988499999999</v>
      </c>
      <c r="T120" s="20" t="s">
        <v>97</v>
      </c>
      <c r="U120" s="21" t="s">
        <v>108</v>
      </c>
      <c r="V120" s="28">
        <v>35.5</v>
      </c>
      <c r="W120" s="23">
        <v>1</v>
      </c>
      <c r="X120" s="24"/>
    </row>
    <row r="121" spans="1:24" s="1" customFormat="1" ht="108" customHeight="1" x14ac:dyDescent="0.3">
      <c r="A121" s="11" t="s">
        <v>23</v>
      </c>
      <c r="B121" s="11" t="s">
        <v>327</v>
      </c>
      <c r="C121" s="12" t="s">
        <v>328</v>
      </c>
      <c r="D121" s="13"/>
      <c r="E121" s="39" t="str">
        <f>HYPERLINK("https://www.google.ru/search?q=1012B668-002&amp;newwindow=1&amp;tbm=isch","Еще фото")</f>
        <v>Еще фото</v>
      </c>
      <c r="F121" s="14"/>
      <c r="G121" s="11" t="s">
        <v>91</v>
      </c>
      <c r="H121" s="11" t="s">
        <v>92</v>
      </c>
      <c r="I121" s="15" t="s">
        <v>93</v>
      </c>
      <c r="J121" s="15" t="s">
        <v>29</v>
      </c>
      <c r="K121" s="16" t="s">
        <v>30</v>
      </c>
      <c r="L121" s="15" t="s">
        <v>329</v>
      </c>
      <c r="M121" s="15" t="s">
        <v>330</v>
      </c>
      <c r="N121" s="15" t="s">
        <v>41</v>
      </c>
      <c r="O121" s="15"/>
      <c r="P121" s="16" t="s">
        <v>233</v>
      </c>
      <c r="Q121" s="17">
        <v>23199</v>
      </c>
      <c r="R121" s="18">
        <v>45.26</v>
      </c>
      <c r="S121" s="19">
        <v>14604.988499999999</v>
      </c>
      <c r="T121" s="20" t="s">
        <v>97</v>
      </c>
      <c r="U121" s="21" t="s">
        <v>109</v>
      </c>
      <c r="V121" s="23">
        <v>36</v>
      </c>
      <c r="W121" s="23">
        <v>2</v>
      </c>
      <c r="X121" s="24"/>
    </row>
    <row r="122" spans="1:24" s="1" customFormat="1" ht="108" customHeight="1" x14ac:dyDescent="0.3">
      <c r="A122" s="11" t="s">
        <v>23</v>
      </c>
      <c r="B122" s="11" t="s">
        <v>331</v>
      </c>
      <c r="C122" s="12" t="s">
        <v>332</v>
      </c>
      <c r="D122" s="13"/>
      <c r="E122" s="39" t="str">
        <f>HYPERLINK("https://www.google.ru/search?q=1011B691-001&amp;newwindow=1&amp;tbm=isch","Еще фото")</f>
        <v>Еще фото</v>
      </c>
      <c r="F122" s="14"/>
      <c r="G122" s="11" t="s">
        <v>91</v>
      </c>
      <c r="H122" s="11" t="s">
        <v>92</v>
      </c>
      <c r="I122" s="15" t="s">
        <v>93</v>
      </c>
      <c r="J122" s="15" t="s">
        <v>29</v>
      </c>
      <c r="K122" s="16" t="s">
        <v>49</v>
      </c>
      <c r="L122" s="15" t="s">
        <v>333</v>
      </c>
      <c r="M122" s="15" t="s">
        <v>95</v>
      </c>
      <c r="N122" s="15" t="s">
        <v>41</v>
      </c>
      <c r="O122" s="15"/>
      <c r="P122" s="16" t="s">
        <v>334</v>
      </c>
      <c r="Q122" s="17">
        <v>22099</v>
      </c>
      <c r="R122" s="18">
        <v>45.25</v>
      </c>
      <c r="S122" s="19">
        <v>13914.988499999999</v>
      </c>
      <c r="T122" s="20" t="s">
        <v>97</v>
      </c>
      <c r="U122" s="21" t="s">
        <v>148</v>
      </c>
      <c r="V122" s="28">
        <v>40.5</v>
      </c>
      <c r="W122" s="23">
        <v>1</v>
      </c>
      <c r="X122" s="24"/>
    </row>
    <row r="123" spans="1:24" s="1" customFormat="1" ht="108" customHeight="1" x14ac:dyDescent="0.3">
      <c r="A123" s="11" t="s">
        <v>23</v>
      </c>
      <c r="B123" s="11" t="s">
        <v>319</v>
      </c>
      <c r="C123" s="12" t="s">
        <v>335</v>
      </c>
      <c r="D123" s="13"/>
      <c r="E123" s="39" t="str">
        <f>HYPERLINK("https://www.google.ru/search?q=1011B861-401&amp;newwindow=1&amp;tbm=isch","Еще фото")</f>
        <v>Еще фото</v>
      </c>
      <c r="F123" s="14" t="s">
        <v>172</v>
      </c>
      <c r="G123" s="11" t="s">
        <v>91</v>
      </c>
      <c r="H123" s="11" t="s">
        <v>92</v>
      </c>
      <c r="I123" s="15" t="s">
        <v>93</v>
      </c>
      <c r="J123" s="15" t="s">
        <v>29</v>
      </c>
      <c r="K123" s="16" t="s">
        <v>49</v>
      </c>
      <c r="L123" s="15" t="s">
        <v>336</v>
      </c>
      <c r="M123" s="15" t="s">
        <v>95</v>
      </c>
      <c r="N123" s="15" t="s">
        <v>41</v>
      </c>
      <c r="O123" s="15"/>
      <c r="P123" s="16" t="s">
        <v>233</v>
      </c>
      <c r="Q123" s="17">
        <v>22099</v>
      </c>
      <c r="R123" s="18">
        <v>45.25</v>
      </c>
      <c r="S123" s="19">
        <v>13914.988499999999</v>
      </c>
      <c r="T123" s="20" t="s">
        <v>97</v>
      </c>
      <c r="U123" s="21" t="s">
        <v>124</v>
      </c>
      <c r="V123" s="28">
        <v>44.5</v>
      </c>
      <c r="W123" s="23">
        <v>1</v>
      </c>
      <c r="X123" s="24"/>
    </row>
    <row r="124" spans="1:24" s="1" customFormat="1" ht="108" customHeight="1" x14ac:dyDescent="0.3">
      <c r="A124" s="11" t="s">
        <v>23</v>
      </c>
      <c r="B124" s="11" t="s">
        <v>337</v>
      </c>
      <c r="C124" s="12" t="s">
        <v>338</v>
      </c>
      <c r="D124" s="13"/>
      <c r="E124" s="39" t="str">
        <f>HYPERLINK("https://www.google.ru/search?q=1011C164-400&amp;newwindow=1&amp;tbm=isch","Еще фото")</f>
        <v>Еще фото</v>
      </c>
      <c r="F124" s="14" t="s">
        <v>172</v>
      </c>
      <c r="G124" s="11" t="s">
        <v>91</v>
      </c>
      <c r="H124" s="11" t="s">
        <v>92</v>
      </c>
      <c r="I124" s="15" t="s">
        <v>93</v>
      </c>
      <c r="J124" s="15" t="s">
        <v>127</v>
      </c>
      <c r="K124" s="16" t="s">
        <v>49</v>
      </c>
      <c r="L124" s="15" t="s">
        <v>339</v>
      </c>
      <c r="M124" s="15" t="s">
        <v>340</v>
      </c>
      <c r="N124" s="15" t="s">
        <v>52</v>
      </c>
      <c r="O124" s="15"/>
      <c r="P124" s="16" t="s">
        <v>136</v>
      </c>
      <c r="Q124" s="17">
        <v>22099</v>
      </c>
      <c r="R124" s="18">
        <v>45.25</v>
      </c>
      <c r="S124" s="19">
        <v>13914.988499999999</v>
      </c>
      <c r="T124" s="20" t="s">
        <v>97</v>
      </c>
      <c r="U124" s="21" t="s">
        <v>225</v>
      </c>
      <c r="V124" s="28">
        <v>43.5</v>
      </c>
      <c r="W124" s="23">
        <v>1</v>
      </c>
      <c r="X124" s="24"/>
    </row>
    <row r="125" spans="1:24" s="1" customFormat="1" ht="108" customHeight="1" x14ac:dyDescent="0.3">
      <c r="A125" s="11" t="s">
        <v>23</v>
      </c>
      <c r="B125" s="11" t="s">
        <v>341</v>
      </c>
      <c r="C125" s="12" t="s">
        <v>342</v>
      </c>
      <c r="D125" s="13"/>
      <c r="E125" s="39" t="str">
        <f>HYPERLINK("https://www.google.ru/search?q=1011B978-002&amp;newwindow=1&amp;tbm=isch","Еще фото")</f>
        <v>Еще фото</v>
      </c>
      <c r="F125" s="14" t="s">
        <v>172</v>
      </c>
      <c r="G125" s="11" t="s">
        <v>91</v>
      </c>
      <c r="H125" s="11" t="s">
        <v>92</v>
      </c>
      <c r="I125" s="15" t="s">
        <v>93</v>
      </c>
      <c r="J125" s="15" t="s">
        <v>127</v>
      </c>
      <c r="K125" s="16" t="s">
        <v>49</v>
      </c>
      <c r="L125" s="15" t="s">
        <v>343</v>
      </c>
      <c r="M125" s="15" t="s">
        <v>344</v>
      </c>
      <c r="N125" s="15" t="s">
        <v>41</v>
      </c>
      <c r="O125" s="15"/>
      <c r="P125" s="16" t="s">
        <v>136</v>
      </c>
      <c r="Q125" s="17">
        <v>20999</v>
      </c>
      <c r="R125" s="18">
        <v>45.24</v>
      </c>
      <c r="S125" s="19">
        <v>13224.988499999999</v>
      </c>
      <c r="T125" s="20" t="s">
        <v>97</v>
      </c>
      <c r="U125" s="21" t="s">
        <v>100</v>
      </c>
      <c r="V125" s="23">
        <v>42</v>
      </c>
      <c r="W125" s="23">
        <v>1</v>
      </c>
      <c r="X125" s="24"/>
    </row>
    <row r="126" spans="1:24" s="1" customFormat="1" ht="108" customHeight="1" x14ac:dyDescent="0.3">
      <c r="A126" s="11" t="s">
        <v>23</v>
      </c>
      <c r="B126" s="11" t="s">
        <v>341</v>
      </c>
      <c r="C126" s="12" t="s">
        <v>345</v>
      </c>
      <c r="D126" s="13"/>
      <c r="E126" s="39" t="str">
        <f>HYPERLINK("https://www.google.ru/search?q=1012B767-003&amp;newwindow=1&amp;tbm=isch","Еще фото")</f>
        <v>Еще фото</v>
      </c>
      <c r="F126" s="14"/>
      <c r="G126" s="11" t="s">
        <v>91</v>
      </c>
      <c r="H126" s="11" t="s">
        <v>92</v>
      </c>
      <c r="I126" s="15" t="s">
        <v>93</v>
      </c>
      <c r="J126" s="15" t="s">
        <v>127</v>
      </c>
      <c r="K126" s="16" t="s">
        <v>30</v>
      </c>
      <c r="L126" s="15" t="s">
        <v>346</v>
      </c>
      <c r="M126" s="15" t="s">
        <v>344</v>
      </c>
      <c r="N126" s="15" t="s">
        <v>41</v>
      </c>
      <c r="O126" s="15"/>
      <c r="P126" s="16" t="s">
        <v>136</v>
      </c>
      <c r="Q126" s="17">
        <v>20999</v>
      </c>
      <c r="R126" s="18">
        <v>45.24</v>
      </c>
      <c r="S126" s="19">
        <v>13224.988499999999</v>
      </c>
      <c r="T126" s="20" t="s">
        <v>97</v>
      </c>
      <c r="U126" s="21" t="s">
        <v>108</v>
      </c>
      <c r="V126" s="28">
        <v>35.5</v>
      </c>
      <c r="W126" s="23">
        <v>1</v>
      </c>
      <c r="X126" s="24"/>
    </row>
    <row r="127" spans="1:24" s="1" customFormat="1" ht="108" customHeight="1" x14ac:dyDescent="0.3">
      <c r="A127" s="11" t="s">
        <v>23</v>
      </c>
      <c r="B127" s="11" t="s">
        <v>347</v>
      </c>
      <c r="C127" s="12" t="s">
        <v>348</v>
      </c>
      <c r="D127" s="13"/>
      <c r="E127" s="39" t="str">
        <f>HYPERLINK("https://www.google.ru/search?q=1012B834-200&amp;newwindow=1&amp;tbm=isch","Еще фото")</f>
        <v>Еще фото</v>
      </c>
      <c r="F127" s="14" t="s">
        <v>172</v>
      </c>
      <c r="G127" s="11" t="s">
        <v>91</v>
      </c>
      <c r="H127" s="11" t="s">
        <v>92</v>
      </c>
      <c r="I127" s="15" t="s">
        <v>93</v>
      </c>
      <c r="J127" s="15" t="s">
        <v>29</v>
      </c>
      <c r="K127" s="16" t="s">
        <v>30</v>
      </c>
      <c r="L127" s="15" t="s">
        <v>349</v>
      </c>
      <c r="M127" s="15" t="s">
        <v>239</v>
      </c>
      <c r="N127" s="15" t="s">
        <v>350</v>
      </c>
      <c r="O127" s="15"/>
      <c r="P127" s="16" t="s">
        <v>96</v>
      </c>
      <c r="Q127" s="17">
        <v>20999</v>
      </c>
      <c r="R127" s="18">
        <v>45.24</v>
      </c>
      <c r="S127" s="19">
        <v>13224.988499999999</v>
      </c>
      <c r="T127" s="20" t="s">
        <v>97</v>
      </c>
      <c r="U127" s="21" t="s">
        <v>99</v>
      </c>
      <c r="V127" s="23">
        <v>39</v>
      </c>
      <c r="W127" s="23">
        <v>3</v>
      </c>
      <c r="X127" s="24"/>
    </row>
    <row r="128" spans="1:24" s="1" customFormat="1" ht="108" customHeight="1" x14ac:dyDescent="0.3">
      <c r="A128" s="11" t="s">
        <v>23</v>
      </c>
      <c r="B128" s="11" t="s">
        <v>351</v>
      </c>
      <c r="C128" s="12" t="s">
        <v>352</v>
      </c>
      <c r="D128" s="13"/>
      <c r="E128" s="39" t="str">
        <f>HYPERLINK("https://www.google.ru/search?q=1011B983-020&amp;newwindow=1&amp;tbm=isch","Еще фото")</f>
        <v>Еще фото</v>
      </c>
      <c r="F128" s="14"/>
      <c r="G128" s="11" t="s">
        <v>91</v>
      </c>
      <c r="H128" s="11" t="s">
        <v>92</v>
      </c>
      <c r="I128" s="15" t="s">
        <v>93</v>
      </c>
      <c r="J128" s="15" t="s">
        <v>29</v>
      </c>
      <c r="K128" s="16" t="s">
        <v>49</v>
      </c>
      <c r="L128" s="15" t="s">
        <v>353</v>
      </c>
      <c r="M128" s="15"/>
      <c r="N128" s="15" t="s">
        <v>250</v>
      </c>
      <c r="O128" s="15"/>
      <c r="P128" s="16" t="s">
        <v>96</v>
      </c>
      <c r="Q128" s="17">
        <v>16799</v>
      </c>
      <c r="R128" s="18">
        <v>45.23</v>
      </c>
      <c r="S128" s="19">
        <v>10579.988499999999</v>
      </c>
      <c r="T128" s="20" t="s">
        <v>97</v>
      </c>
      <c r="U128" s="21" t="s">
        <v>100</v>
      </c>
      <c r="V128" s="23">
        <v>42</v>
      </c>
      <c r="W128" s="23">
        <v>1</v>
      </c>
      <c r="X128" s="24"/>
    </row>
    <row r="129" spans="1:24" s="1" customFormat="1" ht="108" customHeight="1" x14ac:dyDescent="0.3">
      <c r="A129" s="11" t="s">
        <v>23</v>
      </c>
      <c r="B129" s="11" t="s">
        <v>89</v>
      </c>
      <c r="C129" s="12" t="s">
        <v>354</v>
      </c>
      <c r="D129" s="13"/>
      <c r="E129" s="39" t="str">
        <f>HYPERLINK("https://www.google.ru/search?q=1011B958-001&amp;newwindow=1&amp;tbm=isch","Еще фото")</f>
        <v>Еще фото</v>
      </c>
      <c r="F129" s="14" t="s">
        <v>172</v>
      </c>
      <c r="G129" s="11" t="s">
        <v>91</v>
      </c>
      <c r="H129" s="11" t="s">
        <v>92</v>
      </c>
      <c r="I129" s="15" t="s">
        <v>93</v>
      </c>
      <c r="J129" s="15" t="s">
        <v>29</v>
      </c>
      <c r="K129" s="16" t="s">
        <v>49</v>
      </c>
      <c r="L129" s="15" t="s">
        <v>94</v>
      </c>
      <c r="M129" s="15" t="s">
        <v>95</v>
      </c>
      <c r="N129" s="15" t="s">
        <v>41</v>
      </c>
      <c r="O129" s="15"/>
      <c r="P129" s="16" t="s">
        <v>96</v>
      </c>
      <c r="Q129" s="17">
        <v>24999</v>
      </c>
      <c r="R129" s="18">
        <v>45.2</v>
      </c>
      <c r="S129" s="19">
        <v>15754.988499999998</v>
      </c>
      <c r="T129" s="20" t="s">
        <v>97</v>
      </c>
      <c r="U129" s="21" t="s">
        <v>102</v>
      </c>
      <c r="V129" s="23">
        <v>43</v>
      </c>
      <c r="W129" s="23">
        <v>1</v>
      </c>
      <c r="X129" s="24"/>
    </row>
    <row r="130" spans="1:24" s="1" customFormat="1" ht="108" customHeight="1" x14ac:dyDescent="0.3">
      <c r="A130" s="11" t="s">
        <v>23</v>
      </c>
      <c r="B130" s="11" t="s">
        <v>288</v>
      </c>
      <c r="C130" s="12" t="s">
        <v>355</v>
      </c>
      <c r="D130" s="13"/>
      <c r="E130" s="39" t="str">
        <f>HYPERLINK("https://www.google.ru/search?q=1011C052-101&amp;newwindow=1&amp;tbm=isch","Еще фото")</f>
        <v>Еще фото</v>
      </c>
      <c r="F130" s="14" t="s">
        <v>172</v>
      </c>
      <c r="G130" s="11" t="s">
        <v>91</v>
      </c>
      <c r="H130" s="11" t="s">
        <v>92</v>
      </c>
      <c r="I130" s="15" t="s">
        <v>93</v>
      </c>
      <c r="J130" s="15" t="s">
        <v>29</v>
      </c>
      <c r="K130" s="16" t="s">
        <v>49</v>
      </c>
      <c r="L130" s="15" t="s">
        <v>356</v>
      </c>
      <c r="M130" s="15" t="s">
        <v>141</v>
      </c>
      <c r="N130" s="15" t="s">
        <v>32</v>
      </c>
      <c r="O130" s="15"/>
      <c r="P130" s="16" t="s">
        <v>233</v>
      </c>
      <c r="Q130" s="17">
        <v>24999</v>
      </c>
      <c r="R130" s="18">
        <v>45.2</v>
      </c>
      <c r="S130" s="19">
        <v>15754.988499999998</v>
      </c>
      <c r="T130" s="20" t="s">
        <v>97</v>
      </c>
      <c r="U130" s="21" t="s">
        <v>216</v>
      </c>
      <c r="V130" s="23">
        <v>45</v>
      </c>
      <c r="W130" s="23">
        <v>1</v>
      </c>
      <c r="X130" s="24"/>
    </row>
    <row r="131" spans="1:24" s="1" customFormat="1" ht="108" customHeight="1" x14ac:dyDescent="0.3">
      <c r="A131" s="11" t="s">
        <v>23</v>
      </c>
      <c r="B131" s="11" t="s">
        <v>357</v>
      </c>
      <c r="C131" s="12" t="s">
        <v>358</v>
      </c>
      <c r="D131" s="13"/>
      <c r="E131" s="39" t="str">
        <f>HYPERLINK("https://www.google.ru/search?q=1011C133-400&amp;newwindow=1&amp;tbm=isch","Еще фото")</f>
        <v>Еще фото</v>
      </c>
      <c r="F131" s="14"/>
      <c r="G131" s="11" t="s">
        <v>91</v>
      </c>
      <c r="H131" s="11" t="s">
        <v>92</v>
      </c>
      <c r="I131" s="15" t="s">
        <v>93</v>
      </c>
      <c r="J131" s="15" t="s">
        <v>29</v>
      </c>
      <c r="K131" s="16" t="s">
        <v>49</v>
      </c>
      <c r="L131" s="15" t="s">
        <v>359</v>
      </c>
      <c r="M131" s="15" t="s">
        <v>106</v>
      </c>
      <c r="N131" s="15" t="s">
        <v>52</v>
      </c>
      <c r="O131" s="15"/>
      <c r="P131" s="16" t="s">
        <v>136</v>
      </c>
      <c r="Q131" s="17">
        <v>24999</v>
      </c>
      <c r="R131" s="18">
        <v>45.2</v>
      </c>
      <c r="S131" s="19">
        <v>15754.988499999998</v>
      </c>
      <c r="T131" s="20" t="s">
        <v>97</v>
      </c>
      <c r="U131" s="21" t="s">
        <v>99</v>
      </c>
      <c r="V131" s="23">
        <v>41</v>
      </c>
      <c r="W131" s="23">
        <v>1</v>
      </c>
      <c r="X131" s="24"/>
    </row>
    <row r="132" spans="1:24" s="1" customFormat="1" ht="108" customHeight="1" x14ac:dyDescent="0.3">
      <c r="A132" s="11" t="s">
        <v>23</v>
      </c>
      <c r="B132" s="11" t="s">
        <v>360</v>
      </c>
      <c r="C132" s="12" t="s">
        <v>361</v>
      </c>
      <c r="D132" s="13"/>
      <c r="E132" s="39" t="str">
        <f>HYPERLINK("https://www.google.ru/search?q=1012B661-001&amp;newwindow=1&amp;tbm=isch","Еще фото")</f>
        <v>Еще фото</v>
      </c>
      <c r="F132" s="14"/>
      <c r="G132" s="11" t="s">
        <v>91</v>
      </c>
      <c r="H132" s="11" t="s">
        <v>92</v>
      </c>
      <c r="I132" s="15" t="s">
        <v>93</v>
      </c>
      <c r="J132" s="15" t="s">
        <v>29</v>
      </c>
      <c r="K132" s="16" t="s">
        <v>30</v>
      </c>
      <c r="L132" s="15" t="s">
        <v>362</v>
      </c>
      <c r="M132" s="15" t="s">
        <v>363</v>
      </c>
      <c r="N132" s="15" t="s">
        <v>41</v>
      </c>
      <c r="O132" s="15"/>
      <c r="P132" s="16" t="s">
        <v>233</v>
      </c>
      <c r="Q132" s="17">
        <v>24999</v>
      </c>
      <c r="R132" s="18">
        <v>45.2</v>
      </c>
      <c r="S132" s="19">
        <v>15754.988499999998</v>
      </c>
      <c r="T132" s="20" t="s">
        <v>97</v>
      </c>
      <c r="U132" s="21" t="s">
        <v>115</v>
      </c>
      <c r="V132" s="28">
        <v>36.5</v>
      </c>
      <c r="W132" s="23">
        <v>2</v>
      </c>
      <c r="X132" s="24"/>
    </row>
    <row r="133" spans="1:24" s="1" customFormat="1" ht="108" customHeight="1" x14ac:dyDescent="0.3">
      <c r="A133" s="11" t="s">
        <v>23</v>
      </c>
      <c r="B133" s="11" t="s">
        <v>89</v>
      </c>
      <c r="C133" s="12" t="s">
        <v>364</v>
      </c>
      <c r="D133" s="13"/>
      <c r="E133" s="39" t="str">
        <f>HYPERLINK("https://www.google.ru/search?q=1012B753-401&amp;newwindow=1&amp;tbm=isch","Еще фото")</f>
        <v>Еще фото</v>
      </c>
      <c r="F133" s="14"/>
      <c r="G133" s="11" t="s">
        <v>91</v>
      </c>
      <c r="H133" s="11" t="s">
        <v>92</v>
      </c>
      <c r="I133" s="15" t="s">
        <v>93</v>
      </c>
      <c r="J133" s="15" t="s">
        <v>29</v>
      </c>
      <c r="K133" s="16" t="s">
        <v>30</v>
      </c>
      <c r="L133" s="15" t="s">
        <v>365</v>
      </c>
      <c r="M133" s="15" t="s">
        <v>291</v>
      </c>
      <c r="N133" s="15" t="s">
        <v>52</v>
      </c>
      <c r="O133" s="15"/>
      <c r="P133" s="16" t="s">
        <v>96</v>
      </c>
      <c r="Q133" s="17">
        <v>24999</v>
      </c>
      <c r="R133" s="18">
        <v>45.2</v>
      </c>
      <c r="S133" s="19">
        <v>15754.988499999998</v>
      </c>
      <c r="T133" s="20" t="s">
        <v>97</v>
      </c>
      <c r="U133" s="21" t="s">
        <v>115</v>
      </c>
      <c r="V133" s="28">
        <v>36.5</v>
      </c>
      <c r="W133" s="23">
        <v>1</v>
      </c>
      <c r="X133" s="24"/>
    </row>
    <row r="134" spans="1:24" s="1" customFormat="1" ht="108" customHeight="1" x14ac:dyDescent="0.3">
      <c r="A134" s="11" t="s">
        <v>23</v>
      </c>
      <c r="B134" s="11" t="s">
        <v>288</v>
      </c>
      <c r="C134" s="12" t="s">
        <v>366</v>
      </c>
      <c r="D134" s="13"/>
      <c r="E134" s="39" t="str">
        <f>HYPERLINK("https://www.google.ru/search?q=1012B838-003&amp;newwindow=1&amp;tbm=isch","Еще фото")</f>
        <v>Еще фото</v>
      </c>
      <c r="F134" s="14" t="s">
        <v>172</v>
      </c>
      <c r="G134" s="11" t="s">
        <v>91</v>
      </c>
      <c r="H134" s="11" t="s">
        <v>92</v>
      </c>
      <c r="I134" s="15" t="s">
        <v>93</v>
      </c>
      <c r="J134" s="15" t="s">
        <v>29</v>
      </c>
      <c r="K134" s="16" t="s">
        <v>30</v>
      </c>
      <c r="L134" s="15" t="s">
        <v>367</v>
      </c>
      <c r="M134" s="15" t="s">
        <v>141</v>
      </c>
      <c r="N134" s="15" t="s">
        <v>41</v>
      </c>
      <c r="O134" s="15"/>
      <c r="P134" s="16" t="s">
        <v>233</v>
      </c>
      <c r="Q134" s="17">
        <v>24999</v>
      </c>
      <c r="R134" s="18">
        <v>45.2</v>
      </c>
      <c r="S134" s="19">
        <v>15754.988499999998</v>
      </c>
      <c r="T134" s="20" t="s">
        <v>97</v>
      </c>
      <c r="U134" s="21" t="s">
        <v>115</v>
      </c>
      <c r="V134" s="28">
        <v>36.5</v>
      </c>
      <c r="W134" s="23">
        <v>2</v>
      </c>
      <c r="X134" s="24"/>
    </row>
    <row r="135" spans="1:24" s="1" customFormat="1" ht="108" customHeight="1" x14ac:dyDescent="0.3">
      <c r="A135" s="11" t="s">
        <v>23</v>
      </c>
      <c r="B135" s="11" t="s">
        <v>288</v>
      </c>
      <c r="C135" s="12" t="s">
        <v>368</v>
      </c>
      <c r="D135" s="13"/>
      <c r="E135" s="39" t="str">
        <f>HYPERLINK("https://www.google.ru/search?q=1012B838-101&amp;newwindow=1&amp;tbm=isch","Еще фото")</f>
        <v>Еще фото</v>
      </c>
      <c r="F135" s="14" t="s">
        <v>172</v>
      </c>
      <c r="G135" s="11" t="s">
        <v>91</v>
      </c>
      <c r="H135" s="11" t="s">
        <v>92</v>
      </c>
      <c r="I135" s="15" t="s">
        <v>93</v>
      </c>
      <c r="J135" s="15" t="s">
        <v>29</v>
      </c>
      <c r="K135" s="16" t="s">
        <v>30</v>
      </c>
      <c r="L135" s="15" t="s">
        <v>367</v>
      </c>
      <c r="M135" s="15" t="s">
        <v>141</v>
      </c>
      <c r="N135" s="15" t="s">
        <v>32</v>
      </c>
      <c r="O135" s="15"/>
      <c r="P135" s="16" t="s">
        <v>233</v>
      </c>
      <c r="Q135" s="17">
        <v>24999</v>
      </c>
      <c r="R135" s="18">
        <v>45.2</v>
      </c>
      <c r="S135" s="19">
        <v>15754.988499999998</v>
      </c>
      <c r="T135" s="20" t="s">
        <v>97</v>
      </c>
      <c r="U135" s="21" t="s">
        <v>109</v>
      </c>
      <c r="V135" s="23">
        <v>36</v>
      </c>
      <c r="W135" s="23">
        <v>1</v>
      </c>
      <c r="X135" s="24"/>
    </row>
    <row r="136" spans="1:24" s="1" customFormat="1" ht="108" customHeight="1" x14ac:dyDescent="0.3">
      <c r="A136" s="11" t="s">
        <v>23</v>
      </c>
      <c r="B136" s="11" t="s">
        <v>357</v>
      </c>
      <c r="C136" s="12" t="s">
        <v>369</v>
      </c>
      <c r="D136" s="13"/>
      <c r="E136" s="39" t="str">
        <f>HYPERLINK("https://www.google.ru/search?q=1012B903-400&amp;newwindow=1&amp;tbm=isch","Еще фото")</f>
        <v>Еще фото</v>
      </c>
      <c r="F136" s="14"/>
      <c r="G136" s="11" t="s">
        <v>91</v>
      </c>
      <c r="H136" s="11" t="s">
        <v>92</v>
      </c>
      <c r="I136" s="15" t="s">
        <v>93</v>
      </c>
      <c r="J136" s="15" t="s">
        <v>29</v>
      </c>
      <c r="K136" s="16" t="s">
        <v>30</v>
      </c>
      <c r="L136" s="15" t="s">
        <v>370</v>
      </c>
      <c r="M136" s="15" t="s">
        <v>106</v>
      </c>
      <c r="N136" s="15" t="s">
        <v>52</v>
      </c>
      <c r="O136" s="15"/>
      <c r="P136" s="16" t="s">
        <v>136</v>
      </c>
      <c r="Q136" s="17">
        <v>24999</v>
      </c>
      <c r="R136" s="18">
        <v>45.2</v>
      </c>
      <c r="S136" s="19">
        <v>15754.988499999998</v>
      </c>
      <c r="T136" s="20" t="s">
        <v>97</v>
      </c>
      <c r="U136" s="21" t="s">
        <v>148</v>
      </c>
      <c r="V136" s="28">
        <v>38.5</v>
      </c>
      <c r="W136" s="23">
        <v>1</v>
      </c>
      <c r="X136" s="24"/>
    </row>
    <row r="137" spans="1:24" s="1" customFormat="1" ht="108" customHeight="1" x14ac:dyDescent="0.3">
      <c r="A137" s="11" t="s">
        <v>23</v>
      </c>
      <c r="B137" s="11" t="s">
        <v>371</v>
      </c>
      <c r="C137" s="12" t="s">
        <v>372</v>
      </c>
      <c r="D137" s="13"/>
      <c r="E137" s="39" t="str">
        <f>HYPERLINK("https://www.google.ru/search?q=1011B778-001&amp;newwindow=1&amp;tbm=isch","Еще фото")</f>
        <v>Еще фото</v>
      </c>
      <c r="F137" s="14"/>
      <c r="G137" s="11" t="s">
        <v>91</v>
      </c>
      <c r="H137" s="11" t="s">
        <v>92</v>
      </c>
      <c r="I137" s="15" t="s">
        <v>93</v>
      </c>
      <c r="J137" s="15" t="s">
        <v>29</v>
      </c>
      <c r="K137" s="16" t="s">
        <v>49</v>
      </c>
      <c r="L137" s="15" t="s">
        <v>373</v>
      </c>
      <c r="M137" s="15" t="s">
        <v>106</v>
      </c>
      <c r="N137" s="15" t="s">
        <v>374</v>
      </c>
      <c r="O137" s="15"/>
      <c r="P137" s="16" t="s">
        <v>96</v>
      </c>
      <c r="Q137" s="17">
        <v>26999</v>
      </c>
      <c r="R137" s="18">
        <v>45.18</v>
      </c>
      <c r="S137" s="19">
        <v>17019.988499999999</v>
      </c>
      <c r="T137" s="20" t="s">
        <v>97</v>
      </c>
      <c r="U137" s="21" t="s">
        <v>100</v>
      </c>
      <c r="V137" s="23">
        <v>42</v>
      </c>
      <c r="W137" s="23">
        <v>1</v>
      </c>
      <c r="X137" s="24"/>
    </row>
    <row r="138" spans="1:24" s="1" customFormat="1" ht="108" customHeight="1" x14ac:dyDescent="0.3">
      <c r="A138" s="11" t="s">
        <v>23</v>
      </c>
      <c r="B138" s="11" t="s">
        <v>375</v>
      </c>
      <c r="C138" s="12" t="s">
        <v>376</v>
      </c>
      <c r="D138" s="13"/>
      <c r="E138" s="39" t="str">
        <f>HYPERLINK("https://www.google.ru/search?q=1012B930-700&amp;newwindow=1&amp;tbm=isch","Еще фото")</f>
        <v>Еще фото</v>
      </c>
      <c r="F138" s="14" t="s">
        <v>172</v>
      </c>
      <c r="G138" s="11" t="s">
        <v>91</v>
      </c>
      <c r="H138" s="11" t="s">
        <v>92</v>
      </c>
      <c r="I138" s="15" t="s">
        <v>93</v>
      </c>
      <c r="J138" s="15" t="s">
        <v>29</v>
      </c>
      <c r="K138" s="16" t="s">
        <v>30</v>
      </c>
      <c r="L138" s="15" t="s">
        <v>377</v>
      </c>
      <c r="M138" s="15" t="s">
        <v>378</v>
      </c>
      <c r="N138" s="15" t="s">
        <v>162</v>
      </c>
      <c r="O138" s="15"/>
      <c r="P138" s="16" t="s">
        <v>96</v>
      </c>
      <c r="Q138" s="17">
        <v>13499</v>
      </c>
      <c r="R138" s="18">
        <v>45.18</v>
      </c>
      <c r="S138" s="19">
        <v>8509.9884999999995</v>
      </c>
      <c r="T138" s="20" t="s">
        <v>97</v>
      </c>
      <c r="U138" s="21" t="s">
        <v>109</v>
      </c>
      <c r="V138" s="23">
        <v>36</v>
      </c>
      <c r="W138" s="23">
        <v>1</v>
      </c>
      <c r="X138" s="24"/>
    </row>
    <row r="139" spans="1:24" s="1" customFormat="1" ht="108" customHeight="1" x14ac:dyDescent="0.3">
      <c r="A139" s="11" t="s">
        <v>23</v>
      </c>
      <c r="B139" s="11" t="s">
        <v>379</v>
      </c>
      <c r="C139" s="12" t="s">
        <v>380</v>
      </c>
      <c r="D139" s="13"/>
      <c r="E139" s="39" t="str">
        <f>HYPERLINK("https://www.google.ru/search?q=1012C044-020&amp;newwindow=1&amp;tbm=isch","Еще фото")</f>
        <v>Еще фото</v>
      </c>
      <c r="F139" s="14"/>
      <c r="G139" s="11" t="s">
        <v>91</v>
      </c>
      <c r="H139" s="11" t="s">
        <v>92</v>
      </c>
      <c r="I139" s="15" t="s">
        <v>93</v>
      </c>
      <c r="J139" s="15" t="s">
        <v>127</v>
      </c>
      <c r="K139" s="16" t="s">
        <v>30</v>
      </c>
      <c r="L139" s="15" t="s">
        <v>381</v>
      </c>
      <c r="M139" s="15" t="s">
        <v>382</v>
      </c>
      <c r="N139" s="15" t="s">
        <v>287</v>
      </c>
      <c r="O139" s="15"/>
      <c r="P139" s="16" t="s">
        <v>96</v>
      </c>
      <c r="Q139" s="17">
        <v>13499</v>
      </c>
      <c r="R139" s="18">
        <v>45.18</v>
      </c>
      <c r="S139" s="19">
        <v>8509.9884999999995</v>
      </c>
      <c r="T139" s="20" t="s">
        <v>97</v>
      </c>
      <c r="U139" s="21" t="s">
        <v>115</v>
      </c>
      <c r="V139" s="28">
        <v>36.5</v>
      </c>
      <c r="W139" s="23">
        <v>1</v>
      </c>
      <c r="X139" s="24"/>
    </row>
    <row r="140" spans="1:24" s="1" customFormat="1" ht="108" customHeight="1" x14ac:dyDescent="0.3">
      <c r="A140" s="11" t="s">
        <v>23</v>
      </c>
      <c r="B140" s="11" t="s">
        <v>383</v>
      </c>
      <c r="C140" s="12" t="s">
        <v>384</v>
      </c>
      <c r="D140" s="13"/>
      <c r="E140" s="39" t="str">
        <f>HYPERLINK("https://www.google.ru/search?q=1011B050-001&amp;newwindow=1&amp;tbm=isch","Еще фото")</f>
        <v>Еще фото</v>
      </c>
      <c r="F140" s="14"/>
      <c r="G140" s="11" t="s">
        <v>91</v>
      </c>
      <c r="H140" s="11" t="s">
        <v>92</v>
      </c>
      <c r="I140" s="15" t="s">
        <v>93</v>
      </c>
      <c r="J140" s="15" t="s">
        <v>29</v>
      </c>
      <c r="K140" s="16" t="s">
        <v>49</v>
      </c>
      <c r="L140" s="15" t="s">
        <v>385</v>
      </c>
      <c r="M140" s="15" t="s">
        <v>386</v>
      </c>
      <c r="N140" s="15" t="s">
        <v>41</v>
      </c>
      <c r="O140" s="15"/>
      <c r="P140" s="16" t="s">
        <v>387</v>
      </c>
      <c r="Q140" s="17">
        <v>8390</v>
      </c>
      <c r="R140" s="18">
        <v>45.17</v>
      </c>
      <c r="S140" s="19">
        <v>5289.9884999999995</v>
      </c>
      <c r="T140" s="20" t="s">
        <v>97</v>
      </c>
      <c r="U140" s="21" t="s">
        <v>100</v>
      </c>
      <c r="V140" s="23">
        <v>42</v>
      </c>
      <c r="W140" s="23">
        <v>1</v>
      </c>
      <c r="X140" s="24"/>
    </row>
    <row r="141" spans="1:24" s="1" customFormat="1" ht="108" customHeight="1" x14ac:dyDescent="0.3">
      <c r="A141" s="11" t="s">
        <v>23</v>
      </c>
      <c r="B141" s="11" t="s">
        <v>388</v>
      </c>
      <c r="C141" s="12" t="s">
        <v>389</v>
      </c>
      <c r="D141" s="13"/>
      <c r="E141" s="39" t="str">
        <f>HYPERLINK("https://www.google.ru/search?q=1012B304-003&amp;newwindow=1&amp;tbm=isch","Еще фото")</f>
        <v>Еще фото</v>
      </c>
      <c r="F141" s="14"/>
      <c r="G141" s="11" t="s">
        <v>91</v>
      </c>
      <c r="H141" s="11" t="s">
        <v>92</v>
      </c>
      <c r="I141" s="15" t="s">
        <v>93</v>
      </c>
      <c r="J141" s="15" t="s">
        <v>29</v>
      </c>
      <c r="K141" s="16" t="s">
        <v>30</v>
      </c>
      <c r="L141" s="15" t="s">
        <v>390</v>
      </c>
      <c r="M141" s="15" t="s">
        <v>391</v>
      </c>
      <c r="N141" s="15" t="s">
        <v>52</v>
      </c>
      <c r="O141" s="15"/>
      <c r="P141" s="16" t="s">
        <v>96</v>
      </c>
      <c r="Q141" s="17">
        <v>21699</v>
      </c>
      <c r="R141" s="18">
        <v>45.16</v>
      </c>
      <c r="S141" s="19">
        <v>13684.988499999999</v>
      </c>
      <c r="T141" s="20" t="s">
        <v>97</v>
      </c>
      <c r="U141" s="21" t="s">
        <v>99</v>
      </c>
      <c r="V141" s="23">
        <v>39</v>
      </c>
      <c r="W141" s="23">
        <v>1</v>
      </c>
      <c r="X141" s="24"/>
    </row>
    <row r="142" spans="1:24" s="1" customFormat="1" ht="108" customHeight="1" x14ac:dyDescent="0.3">
      <c r="A142" s="11" t="s">
        <v>23</v>
      </c>
      <c r="B142" s="11" t="s">
        <v>392</v>
      </c>
      <c r="C142" s="12" t="s">
        <v>393</v>
      </c>
      <c r="D142" s="13"/>
      <c r="E142" s="39" t="str">
        <f>HYPERLINK("https://www.google.ru/search?q=1011B962-001&amp;newwindow=1&amp;tbm=isch","Еще фото")</f>
        <v>Еще фото</v>
      </c>
      <c r="F142" s="14"/>
      <c r="G142" s="11" t="s">
        <v>91</v>
      </c>
      <c r="H142" s="11" t="s">
        <v>92</v>
      </c>
      <c r="I142" s="15" t="s">
        <v>93</v>
      </c>
      <c r="J142" s="15" t="s">
        <v>29</v>
      </c>
      <c r="K142" s="16" t="s">
        <v>49</v>
      </c>
      <c r="L142" s="15" t="s">
        <v>394</v>
      </c>
      <c r="M142" s="15" t="s">
        <v>395</v>
      </c>
      <c r="N142" s="15" t="s">
        <v>41</v>
      </c>
      <c r="O142" s="15"/>
      <c r="P142" s="16" t="s">
        <v>233</v>
      </c>
      <c r="Q142" s="17">
        <v>15499</v>
      </c>
      <c r="R142" s="18">
        <v>45.16</v>
      </c>
      <c r="S142" s="19">
        <v>9774.9884999999995</v>
      </c>
      <c r="T142" s="20" t="s">
        <v>97</v>
      </c>
      <c r="U142" s="21" t="s">
        <v>102</v>
      </c>
      <c r="V142" s="23">
        <v>43</v>
      </c>
      <c r="W142" s="23">
        <v>11</v>
      </c>
      <c r="X142" s="24"/>
    </row>
    <row r="143" spans="1:24" s="1" customFormat="1" ht="108" customHeight="1" x14ac:dyDescent="0.3">
      <c r="A143" s="11" t="s">
        <v>23</v>
      </c>
      <c r="B143" s="11" t="s">
        <v>392</v>
      </c>
      <c r="C143" s="12" t="s">
        <v>396</v>
      </c>
      <c r="D143" s="13"/>
      <c r="E143" s="39" t="str">
        <f>HYPERLINK("https://www.google.ru/search?q=1012B755-400&amp;newwindow=1&amp;tbm=isch","Еще фото")</f>
        <v>Еще фото</v>
      </c>
      <c r="F143" s="14"/>
      <c r="G143" s="11" t="s">
        <v>91</v>
      </c>
      <c r="H143" s="11" t="s">
        <v>92</v>
      </c>
      <c r="I143" s="15" t="s">
        <v>93</v>
      </c>
      <c r="J143" s="15" t="s">
        <v>29</v>
      </c>
      <c r="K143" s="16" t="s">
        <v>30</v>
      </c>
      <c r="L143" s="15" t="s">
        <v>397</v>
      </c>
      <c r="M143" s="15" t="s">
        <v>395</v>
      </c>
      <c r="N143" s="15" t="s">
        <v>123</v>
      </c>
      <c r="O143" s="15"/>
      <c r="P143" s="16" t="s">
        <v>233</v>
      </c>
      <c r="Q143" s="17">
        <v>15499</v>
      </c>
      <c r="R143" s="18">
        <v>45.16</v>
      </c>
      <c r="S143" s="19">
        <v>9774.9884999999995</v>
      </c>
      <c r="T143" s="20" t="s">
        <v>97</v>
      </c>
      <c r="U143" s="21" t="s">
        <v>108</v>
      </c>
      <c r="V143" s="28">
        <v>35.5</v>
      </c>
      <c r="W143" s="23">
        <v>2</v>
      </c>
      <c r="X143" s="24"/>
    </row>
    <row r="144" spans="1:24" s="1" customFormat="1" ht="52.05" customHeight="1" x14ac:dyDescent="0.3">
      <c r="A144" s="11" t="s">
        <v>23</v>
      </c>
      <c r="B144" s="11" t="s">
        <v>398</v>
      </c>
      <c r="C144" s="12" t="s">
        <v>399</v>
      </c>
      <c r="D144" s="53"/>
      <c r="E144" s="39" t="str">
        <f>HYPERLINK("https://www.google.ru/search?q=1041A408-402&amp;newwindow=1&amp;tbm=isch","Еще фото")</f>
        <v>Еще фото</v>
      </c>
      <c r="F144" s="14"/>
      <c r="G144" s="11" t="s">
        <v>91</v>
      </c>
      <c r="H144" s="11" t="s">
        <v>92</v>
      </c>
      <c r="I144" s="15" t="s">
        <v>93</v>
      </c>
      <c r="J144" s="15" t="s">
        <v>195</v>
      </c>
      <c r="K144" s="16" t="s">
        <v>49</v>
      </c>
      <c r="L144" s="55" t="s">
        <v>400</v>
      </c>
      <c r="M144" s="15" t="s">
        <v>401</v>
      </c>
      <c r="N144" s="15" t="s">
        <v>52</v>
      </c>
      <c r="O144" s="15"/>
      <c r="P144" s="16" t="s">
        <v>197</v>
      </c>
      <c r="Q144" s="17">
        <v>9299</v>
      </c>
      <c r="R144" s="18">
        <v>45.16</v>
      </c>
      <c r="S144" s="19">
        <v>5864.9884999999995</v>
      </c>
      <c r="T144" s="20" t="s">
        <v>97</v>
      </c>
      <c r="U144" s="21" t="s">
        <v>204</v>
      </c>
      <c r="V144" s="23">
        <v>40</v>
      </c>
      <c r="W144" s="23">
        <v>1</v>
      </c>
      <c r="X144" s="24"/>
    </row>
    <row r="145" spans="1:24" s="1" customFormat="1" ht="61.05" customHeight="1" x14ac:dyDescent="0.3">
      <c r="A145" s="25" t="s">
        <v>23</v>
      </c>
      <c r="B145" s="25" t="s">
        <v>398</v>
      </c>
      <c r="C145" s="12" t="s">
        <v>399</v>
      </c>
      <c r="D145" s="54"/>
      <c r="E145" s="39" t="str">
        <f>HYPERLINK("https://www.google.ru/search?q=1041A408-402&amp;newwindow=1&amp;tbm=isch","Еще фото")</f>
        <v>Еще фото</v>
      </c>
      <c r="F145" s="14"/>
      <c r="G145" s="25" t="s">
        <v>91</v>
      </c>
      <c r="H145" s="25" t="s">
        <v>92</v>
      </c>
      <c r="I145" s="25" t="s">
        <v>93</v>
      </c>
      <c r="J145" s="15" t="s">
        <v>195</v>
      </c>
      <c r="K145" s="16" t="s">
        <v>49</v>
      </c>
      <c r="L145" s="56"/>
      <c r="M145" s="15" t="s">
        <v>401</v>
      </c>
      <c r="N145" s="15" t="s">
        <v>52</v>
      </c>
      <c r="O145" s="15"/>
      <c r="P145" s="16" t="s">
        <v>197</v>
      </c>
      <c r="Q145" s="17">
        <v>9299</v>
      </c>
      <c r="R145" s="18">
        <v>45.16</v>
      </c>
      <c r="S145" s="19">
        <v>5864.9884999999995</v>
      </c>
      <c r="T145" s="20" t="s">
        <v>97</v>
      </c>
      <c r="U145" s="21" t="s">
        <v>100</v>
      </c>
      <c r="V145" s="23">
        <v>42</v>
      </c>
      <c r="W145" s="23">
        <v>1</v>
      </c>
      <c r="X145" s="24"/>
    </row>
    <row r="146" spans="1:24" s="1" customFormat="1" ht="108" customHeight="1" x14ac:dyDescent="0.3">
      <c r="A146" s="11" t="s">
        <v>23</v>
      </c>
      <c r="B146" s="11" t="s">
        <v>398</v>
      </c>
      <c r="C146" s="12" t="s">
        <v>402</v>
      </c>
      <c r="D146" s="13"/>
      <c r="E146" s="39" t="str">
        <f>HYPERLINK("https://www.google.ru/search?q=1042A237-300&amp;newwindow=1&amp;tbm=isch","Еще фото")</f>
        <v>Еще фото</v>
      </c>
      <c r="F146" s="14"/>
      <c r="G146" s="11" t="s">
        <v>91</v>
      </c>
      <c r="H146" s="11" t="s">
        <v>92</v>
      </c>
      <c r="I146" s="15" t="s">
        <v>93</v>
      </c>
      <c r="J146" s="15" t="s">
        <v>195</v>
      </c>
      <c r="K146" s="16" t="s">
        <v>30</v>
      </c>
      <c r="L146" s="15" t="s">
        <v>403</v>
      </c>
      <c r="M146" s="15" t="s">
        <v>106</v>
      </c>
      <c r="N146" s="15" t="s">
        <v>123</v>
      </c>
      <c r="O146" s="15"/>
      <c r="P146" s="16" t="s">
        <v>197</v>
      </c>
      <c r="Q146" s="17">
        <v>9299</v>
      </c>
      <c r="R146" s="18">
        <v>45.16</v>
      </c>
      <c r="S146" s="19">
        <v>5864.9884999999995</v>
      </c>
      <c r="T146" s="20" t="s">
        <v>97</v>
      </c>
      <c r="U146" s="21" t="s">
        <v>108</v>
      </c>
      <c r="V146" s="28">
        <v>35.5</v>
      </c>
      <c r="W146" s="23">
        <v>1</v>
      </c>
      <c r="X146" s="24"/>
    </row>
    <row r="147" spans="1:24" s="1" customFormat="1" ht="108" customHeight="1" x14ac:dyDescent="0.3">
      <c r="A147" s="11" t="s">
        <v>23</v>
      </c>
      <c r="B147" s="11" t="s">
        <v>120</v>
      </c>
      <c r="C147" s="12" t="s">
        <v>404</v>
      </c>
      <c r="D147" s="13"/>
      <c r="E147" s="39" t="str">
        <f>HYPERLINK("https://www.google.ru/search?q=1011B794-002&amp;newwindow=1&amp;tbm=isch","Еще фото")</f>
        <v>Еще фото</v>
      </c>
      <c r="F147" s="14"/>
      <c r="G147" s="11" t="s">
        <v>91</v>
      </c>
      <c r="H147" s="11" t="s">
        <v>92</v>
      </c>
      <c r="I147" s="15" t="s">
        <v>93</v>
      </c>
      <c r="J147" s="15" t="s">
        <v>29</v>
      </c>
      <c r="K147" s="16" t="s">
        <v>49</v>
      </c>
      <c r="L147" s="15" t="s">
        <v>122</v>
      </c>
      <c r="M147" s="15" t="s">
        <v>106</v>
      </c>
      <c r="N147" s="15" t="s">
        <v>41</v>
      </c>
      <c r="O147" s="15"/>
      <c r="P147" s="16" t="s">
        <v>334</v>
      </c>
      <c r="Q147" s="17">
        <v>36999</v>
      </c>
      <c r="R147" s="18">
        <v>45.13</v>
      </c>
      <c r="S147" s="19">
        <v>23344.988499999999</v>
      </c>
      <c r="T147" s="20" t="s">
        <v>97</v>
      </c>
      <c r="U147" s="21" t="s">
        <v>204</v>
      </c>
      <c r="V147" s="23">
        <v>40</v>
      </c>
      <c r="W147" s="23">
        <v>1</v>
      </c>
      <c r="X147" s="24"/>
    </row>
    <row r="148" spans="1:24" s="1" customFormat="1" ht="108" customHeight="1" x14ac:dyDescent="0.3">
      <c r="A148" s="11" t="s">
        <v>23</v>
      </c>
      <c r="B148" s="11" t="s">
        <v>405</v>
      </c>
      <c r="C148" s="12" t="s">
        <v>406</v>
      </c>
      <c r="D148" s="13"/>
      <c r="E148" s="39" t="str">
        <f>HYPERLINK("https://www.google.ru/search?q=1011B928-750&amp;newwindow=1&amp;tbm=isch","Еще фото")</f>
        <v>Еще фото</v>
      </c>
      <c r="F148" s="14"/>
      <c r="G148" s="11" t="s">
        <v>91</v>
      </c>
      <c r="H148" s="11" t="s">
        <v>92</v>
      </c>
      <c r="I148" s="15" t="s">
        <v>93</v>
      </c>
      <c r="J148" s="15" t="s">
        <v>29</v>
      </c>
      <c r="K148" s="16" t="s">
        <v>49</v>
      </c>
      <c r="L148" s="15" t="s">
        <v>407</v>
      </c>
      <c r="M148" s="15" t="s">
        <v>106</v>
      </c>
      <c r="N148" s="15" t="s">
        <v>250</v>
      </c>
      <c r="O148" s="15"/>
      <c r="P148" s="16" t="s">
        <v>233</v>
      </c>
      <c r="Q148" s="17">
        <v>36999</v>
      </c>
      <c r="R148" s="18">
        <v>45.13</v>
      </c>
      <c r="S148" s="19">
        <v>23344.988499999999</v>
      </c>
      <c r="T148" s="20" t="s">
        <v>97</v>
      </c>
      <c r="U148" s="21" t="s">
        <v>100</v>
      </c>
      <c r="V148" s="23">
        <v>42</v>
      </c>
      <c r="W148" s="23">
        <v>1</v>
      </c>
      <c r="X148" s="24"/>
    </row>
    <row r="149" spans="1:24" s="1" customFormat="1" ht="108" customHeight="1" x14ac:dyDescent="0.3">
      <c r="A149" s="11" t="s">
        <v>23</v>
      </c>
      <c r="B149" s="11" t="s">
        <v>408</v>
      </c>
      <c r="C149" s="12" t="s">
        <v>409</v>
      </c>
      <c r="D149" s="13"/>
      <c r="E149" s="39" t="str">
        <f>HYPERLINK("https://www.google.ru/search?q=1081A053-001&amp;newwindow=1&amp;tbm=isch","Еще фото")</f>
        <v>Еще фото</v>
      </c>
      <c r="F149" s="14" t="s">
        <v>172</v>
      </c>
      <c r="G149" s="11" t="s">
        <v>200</v>
      </c>
      <c r="H149" s="11" t="s">
        <v>92</v>
      </c>
      <c r="I149" s="15" t="s">
        <v>93</v>
      </c>
      <c r="J149" s="15" t="s">
        <v>48</v>
      </c>
      <c r="K149" s="16" t="s">
        <v>49</v>
      </c>
      <c r="L149" s="15" t="s">
        <v>410</v>
      </c>
      <c r="M149" s="15"/>
      <c r="N149" s="15" t="s">
        <v>41</v>
      </c>
      <c r="O149" s="15"/>
      <c r="P149" s="16" t="s">
        <v>136</v>
      </c>
      <c r="Q149" s="17">
        <v>13299</v>
      </c>
      <c r="R149" s="18">
        <v>45.11</v>
      </c>
      <c r="S149" s="19">
        <v>8394.9884999999995</v>
      </c>
      <c r="T149" s="20" t="s">
        <v>97</v>
      </c>
      <c r="U149" s="21" t="s">
        <v>108</v>
      </c>
      <c r="V149" s="22" t="s">
        <v>411</v>
      </c>
      <c r="W149" s="23">
        <v>1</v>
      </c>
      <c r="X149" s="24"/>
    </row>
    <row r="150" spans="1:24" s="1" customFormat="1" ht="108" customHeight="1" x14ac:dyDescent="0.3">
      <c r="A150" s="11" t="s">
        <v>23</v>
      </c>
      <c r="B150" s="11" t="s">
        <v>412</v>
      </c>
      <c r="C150" s="12" t="s">
        <v>413</v>
      </c>
      <c r="D150" s="13"/>
      <c r="E150" s="39" t="str">
        <f>HYPERLINK("https://www.google.ru/search?q=1011B872-301&amp;newwindow=1&amp;tbm=isch","Еще фото")</f>
        <v>Еще фото</v>
      </c>
      <c r="F150" s="14" t="s">
        <v>172</v>
      </c>
      <c r="G150" s="11" t="s">
        <v>91</v>
      </c>
      <c r="H150" s="11" t="s">
        <v>92</v>
      </c>
      <c r="I150" s="15" t="s">
        <v>93</v>
      </c>
      <c r="J150" s="15" t="s">
        <v>29</v>
      </c>
      <c r="K150" s="16" t="s">
        <v>49</v>
      </c>
      <c r="L150" s="15" t="s">
        <v>414</v>
      </c>
      <c r="M150" s="15"/>
      <c r="N150" s="15" t="s">
        <v>415</v>
      </c>
      <c r="O150" s="15"/>
      <c r="P150" s="16" t="s">
        <v>96</v>
      </c>
      <c r="Q150" s="17">
        <v>18399</v>
      </c>
      <c r="R150" s="18">
        <v>45.11</v>
      </c>
      <c r="S150" s="19">
        <v>11614.988499999999</v>
      </c>
      <c r="T150" s="20" t="s">
        <v>97</v>
      </c>
      <c r="U150" s="21" t="s">
        <v>296</v>
      </c>
      <c r="V150" s="28">
        <v>45.5</v>
      </c>
      <c r="W150" s="23">
        <v>1</v>
      </c>
      <c r="X150" s="24"/>
    </row>
    <row r="151" spans="1:24" s="1" customFormat="1" ht="108" customHeight="1" x14ac:dyDescent="0.3">
      <c r="A151" s="11" t="s">
        <v>23</v>
      </c>
      <c r="B151" s="11" t="s">
        <v>416</v>
      </c>
      <c r="C151" s="12" t="s">
        <v>417</v>
      </c>
      <c r="D151" s="13"/>
      <c r="E151" s="39" t="str">
        <f>HYPERLINK("https://www.google.ru/search?q=1012B765-501&amp;newwindow=1&amp;tbm=isch","Еще фото")</f>
        <v>Еще фото</v>
      </c>
      <c r="F151" s="14"/>
      <c r="G151" s="11" t="s">
        <v>91</v>
      </c>
      <c r="H151" s="11" t="s">
        <v>92</v>
      </c>
      <c r="I151" s="15" t="s">
        <v>93</v>
      </c>
      <c r="J151" s="15" t="s">
        <v>29</v>
      </c>
      <c r="K151" s="16" t="s">
        <v>30</v>
      </c>
      <c r="L151" s="15" t="s">
        <v>418</v>
      </c>
      <c r="M151" s="15"/>
      <c r="N151" s="15" t="s">
        <v>419</v>
      </c>
      <c r="O151" s="15"/>
      <c r="P151" s="16" t="s">
        <v>96</v>
      </c>
      <c r="Q151" s="17">
        <v>18399</v>
      </c>
      <c r="R151" s="18">
        <v>45.11</v>
      </c>
      <c r="S151" s="19">
        <v>11614.988499999999</v>
      </c>
      <c r="T151" s="20" t="s">
        <v>97</v>
      </c>
      <c r="U151" s="21" t="s">
        <v>204</v>
      </c>
      <c r="V151" s="23">
        <v>38</v>
      </c>
      <c r="W151" s="23">
        <v>1</v>
      </c>
      <c r="X151" s="24"/>
    </row>
    <row r="152" spans="1:24" s="1" customFormat="1" ht="108" customHeight="1" x14ac:dyDescent="0.3">
      <c r="A152" s="11" t="s">
        <v>23</v>
      </c>
      <c r="B152" s="11" t="s">
        <v>420</v>
      </c>
      <c r="C152" s="12" t="s">
        <v>421</v>
      </c>
      <c r="D152" s="13"/>
      <c r="E152" s="39" t="str">
        <f>HYPERLINK("https://www.google.ru/search?q=1012B857-001&amp;newwindow=1&amp;tbm=isch","Еще фото")</f>
        <v>Еще фото</v>
      </c>
      <c r="F152" s="14"/>
      <c r="G152" s="11" t="s">
        <v>91</v>
      </c>
      <c r="H152" s="11" t="s">
        <v>92</v>
      </c>
      <c r="I152" s="15" t="s">
        <v>93</v>
      </c>
      <c r="J152" s="15" t="s">
        <v>29</v>
      </c>
      <c r="K152" s="16" t="s">
        <v>30</v>
      </c>
      <c r="L152" s="15"/>
      <c r="M152" s="15" t="s">
        <v>422</v>
      </c>
      <c r="N152" s="15" t="s">
        <v>41</v>
      </c>
      <c r="O152" s="15"/>
      <c r="P152" s="16" t="s">
        <v>96</v>
      </c>
      <c r="Q152" s="17">
        <v>18399</v>
      </c>
      <c r="R152" s="18">
        <v>45.11</v>
      </c>
      <c r="S152" s="19">
        <v>11614.988499999999</v>
      </c>
      <c r="T152" s="20" t="s">
        <v>97</v>
      </c>
      <c r="U152" s="21" t="s">
        <v>114</v>
      </c>
      <c r="V152" s="28">
        <v>34.5</v>
      </c>
      <c r="W152" s="23">
        <v>1</v>
      </c>
      <c r="X152" s="24"/>
    </row>
    <row r="153" spans="1:24" s="1" customFormat="1" ht="108" customHeight="1" x14ac:dyDescent="0.3">
      <c r="A153" s="11" t="s">
        <v>23</v>
      </c>
      <c r="B153" s="11" t="s">
        <v>423</v>
      </c>
      <c r="C153" s="12" t="s">
        <v>424</v>
      </c>
      <c r="D153" s="13"/>
      <c r="E153" s="39" t="str">
        <f>HYPERLINK("https://www.google.ru/search?q=1011C086-300&amp;newwindow=1&amp;tbm=isch","Еще фото")</f>
        <v>Еще фото</v>
      </c>
      <c r="F153" s="14"/>
      <c r="G153" s="11" t="s">
        <v>91</v>
      </c>
      <c r="H153" s="11" t="s">
        <v>92</v>
      </c>
      <c r="I153" s="15" t="s">
        <v>93</v>
      </c>
      <c r="J153" s="15" t="s">
        <v>127</v>
      </c>
      <c r="K153" s="16" t="s">
        <v>49</v>
      </c>
      <c r="L153" s="15" t="s">
        <v>425</v>
      </c>
      <c r="M153" s="15"/>
      <c r="N153" s="15" t="s">
        <v>123</v>
      </c>
      <c r="O153" s="15"/>
      <c r="P153" s="16" t="s">
        <v>96</v>
      </c>
      <c r="Q153" s="17">
        <v>17299</v>
      </c>
      <c r="R153" s="18">
        <v>45.08</v>
      </c>
      <c r="S153" s="19">
        <v>10924.988499999999</v>
      </c>
      <c r="T153" s="20" t="s">
        <v>97</v>
      </c>
      <c r="U153" s="21" t="s">
        <v>100</v>
      </c>
      <c r="V153" s="23">
        <v>42</v>
      </c>
      <c r="W153" s="23">
        <v>1</v>
      </c>
      <c r="X153" s="24"/>
    </row>
    <row r="154" spans="1:24" s="1" customFormat="1" ht="108" customHeight="1" x14ac:dyDescent="0.3">
      <c r="A154" s="11" t="s">
        <v>23</v>
      </c>
      <c r="B154" s="11" t="s">
        <v>426</v>
      </c>
      <c r="C154" s="12" t="s">
        <v>427</v>
      </c>
      <c r="D154" s="13"/>
      <c r="E154" s="39" t="str">
        <f>HYPERLINK("https://www.google.ru/search?q=1051A088-101&amp;newwindow=1&amp;tbm=isch","Еще фото")</f>
        <v>Еще фото</v>
      </c>
      <c r="F154" s="14"/>
      <c r="G154" s="11" t="s">
        <v>91</v>
      </c>
      <c r="H154" s="11" t="s">
        <v>92</v>
      </c>
      <c r="I154" s="15" t="s">
        <v>93</v>
      </c>
      <c r="J154" s="15" t="s">
        <v>209</v>
      </c>
      <c r="K154" s="16" t="s">
        <v>49</v>
      </c>
      <c r="L154" s="15" t="s">
        <v>428</v>
      </c>
      <c r="M154" s="15"/>
      <c r="N154" s="15" t="s">
        <v>32</v>
      </c>
      <c r="O154" s="15"/>
      <c r="P154" s="16" t="s">
        <v>136</v>
      </c>
      <c r="Q154" s="17">
        <v>17299</v>
      </c>
      <c r="R154" s="18">
        <v>45.08</v>
      </c>
      <c r="S154" s="19">
        <v>10924.988499999999</v>
      </c>
      <c r="T154" s="20" t="s">
        <v>97</v>
      </c>
      <c r="U154" s="21" t="s">
        <v>102</v>
      </c>
      <c r="V154" s="23">
        <v>43</v>
      </c>
      <c r="W154" s="23">
        <v>1</v>
      </c>
      <c r="X154" s="24"/>
    </row>
    <row r="155" spans="1:24" s="1" customFormat="1" ht="52.05" customHeight="1" x14ac:dyDescent="0.3">
      <c r="A155" s="11" t="s">
        <v>23</v>
      </c>
      <c r="B155" s="11" t="s">
        <v>375</v>
      </c>
      <c r="C155" s="12" t="s">
        <v>429</v>
      </c>
      <c r="D155" s="53"/>
      <c r="E155" s="39" t="str">
        <f>HYPERLINK("https://www.google.ru/search?q=1011C153-400&amp;newwindow=1&amp;tbm=isch","Еще фото")</f>
        <v>Еще фото</v>
      </c>
      <c r="F155" s="14" t="s">
        <v>172</v>
      </c>
      <c r="G155" s="11" t="s">
        <v>91</v>
      </c>
      <c r="H155" s="11" t="s">
        <v>92</v>
      </c>
      <c r="I155" s="15" t="s">
        <v>93</v>
      </c>
      <c r="J155" s="15" t="s">
        <v>29</v>
      </c>
      <c r="K155" s="16" t="s">
        <v>49</v>
      </c>
      <c r="L155" s="55" t="s">
        <v>430</v>
      </c>
      <c r="M155" s="15" t="s">
        <v>378</v>
      </c>
      <c r="N155" s="15" t="s">
        <v>52</v>
      </c>
      <c r="O155" s="15"/>
      <c r="P155" s="16" t="s">
        <v>96</v>
      </c>
      <c r="Q155" s="17">
        <v>14199</v>
      </c>
      <c r="R155" s="18">
        <v>45.07</v>
      </c>
      <c r="S155" s="19">
        <v>8969.9884999999995</v>
      </c>
      <c r="T155" s="20" t="s">
        <v>97</v>
      </c>
      <c r="U155" s="21" t="s">
        <v>204</v>
      </c>
      <c r="V155" s="23">
        <v>40</v>
      </c>
      <c r="W155" s="23">
        <v>2</v>
      </c>
      <c r="X155" s="24"/>
    </row>
    <row r="156" spans="1:24" s="1" customFormat="1" ht="61.05" customHeight="1" x14ac:dyDescent="0.3">
      <c r="A156" s="25" t="s">
        <v>23</v>
      </c>
      <c r="B156" s="25" t="s">
        <v>375</v>
      </c>
      <c r="C156" s="12" t="s">
        <v>429</v>
      </c>
      <c r="D156" s="54"/>
      <c r="E156" s="39" t="str">
        <f>HYPERLINK("https://www.google.ru/search?q=1011C153-400&amp;newwindow=1&amp;tbm=isch","Еще фото")</f>
        <v>Еще фото</v>
      </c>
      <c r="F156" s="14" t="s">
        <v>172</v>
      </c>
      <c r="G156" s="25" t="s">
        <v>91</v>
      </c>
      <c r="H156" s="25" t="s">
        <v>92</v>
      </c>
      <c r="I156" s="25" t="s">
        <v>93</v>
      </c>
      <c r="J156" s="15" t="s">
        <v>29</v>
      </c>
      <c r="K156" s="16" t="s">
        <v>49</v>
      </c>
      <c r="L156" s="56"/>
      <c r="M156" s="15" t="s">
        <v>378</v>
      </c>
      <c r="N156" s="15" t="s">
        <v>52</v>
      </c>
      <c r="O156" s="15"/>
      <c r="P156" s="16" t="s">
        <v>96</v>
      </c>
      <c r="Q156" s="17">
        <v>14199</v>
      </c>
      <c r="R156" s="18">
        <v>45.07</v>
      </c>
      <c r="S156" s="19">
        <v>8969.9884999999995</v>
      </c>
      <c r="T156" s="20" t="s">
        <v>97</v>
      </c>
      <c r="U156" s="21" t="s">
        <v>99</v>
      </c>
      <c r="V156" s="23">
        <v>41</v>
      </c>
      <c r="W156" s="23">
        <v>1</v>
      </c>
      <c r="X156" s="24"/>
    </row>
    <row r="157" spans="1:24" s="1" customFormat="1" ht="52.05" customHeight="1" x14ac:dyDescent="0.3">
      <c r="A157" s="11" t="s">
        <v>23</v>
      </c>
      <c r="B157" s="11" t="s">
        <v>431</v>
      </c>
      <c r="C157" s="12" t="s">
        <v>432</v>
      </c>
      <c r="D157" s="53"/>
      <c r="E157" s="39" t="str">
        <f>HYPERLINK("https://www.google.ru/search?q=1013A183-300&amp;newwindow=1&amp;tbm=isch","Еще фото")</f>
        <v>Еще фото</v>
      </c>
      <c r="F157" s="14" t="s">
        <v>172</v>
      </c>
      <c r="G157" s="11" t="s">
        <v>91</v>
      </c>
      <c r="H157" s="11" t="s">
        <v>92</v>
      </c>
      <c r="I157" s="15" t="s">
        <v>93</v>
      </c>
      <c r="J157" s="15" t="s">
        <v>29</v>
      </c>
      <c r="K157" s="16" t="s">
        <v>85</v>
      </c>
      <c r="L157" s="55" t="s">
        <v>433</v>
      </c>
      <c r="M157" s="15"/>
      <c r="N157" s="15" t="s">
        <v>123</v>
      </c>
      <c r="O157" s="15"/>
      <c r="P157" s="16" t="s">
        <v>96</v>
      </c>
      <c r="Q157" s="17">
        <v>23299</v>
      </c>
      <c r="R157" s="18">
        <v>45.06</v>
      </c>
      <c r="S157" s="19">
        <v>14719.988499999999</v>
      </c>
      <c r="T157" s="20" t="s">
        <v>97</v>
      </c>
      <c r="U157" s="21" t="s">
        <v>98</v>
      </c>
      <c r="V157" s="23">
        <v>39</v>
      </c>
      <c r="W157" s="23">
        <v>1</v>
      </c>
      <c r="X157" s="24"/>
    </row>
    <row r="158" spans="1:24" s="1" customFormat="1" ht="61.05" customHeight="1" x14ac:dyDescent="0.3">
      <c r="A158" s="25" t="s">
        <v>23</v>
      </c>
      <c r="B158" s="25" t="s">
        <v>431</v>
      </c>
      <c r="C158" s="12" t="s">
        <v>432</v>
      </c>
      <c r="D158" s="54"/>
      <c r="E158" s="39" t="str">
        <f>HYPERLINK("https://www.google.ru/search?q=1013A183-300&amp;newwindow=1&amp;tbm=isch","Еще фото")</f>
        <v>Еще фото</v>
      </c>
      <c r="F158" s="14" t="s">
        <v>172</v>
      </c>
      <c r="G158" s="25" t="s">
        <v>91</v>
      </c>
      <c r="H158" s="25" t="s">
        <v>92</v>
      </c>
      <c r="I158" s="25" t="s">
        <v>93</v>
      </c>
      <c r="J158" s="15" t="s">
        <v>29</v>
      </c>
      <c r="K158" s="16" t="s">
        <v>85</v>
      </c>
      <c r="L158" s="56"/>
      <c r="M158" s="15"/>
      <c r="N158" s="15" t="s">
        <v>123</v>
      </c>
      <c r="O158" s="15"/>
      <c r="P158" s="16" t="s">
        <v>96</v>
      </c>
      <c r="Q158" s="17">
        <v>23299</v>
      </c>
      <c r="R158" s="18">
        <v>45.06</v>
      </c>
      <c r="S158" s="19">
        <v>14719.988499999999</v>
      </c>
      <c r="T158" s="20" t="s">
        <v>97</v>
      </c>
      <c r="U158" s="21" t="s">
        <v>100</v>
      </c>
      <c r="V158" s="23">
        <v>42</v>
      </c>
      <c r="W158" s="23">
        <v>1</v>
      </c>
      <c r="X158" s="24"/>
    </row>
    <row r="159" spans="1:24" s="1" customFormat="1" ht="52.05" customHeight="1" x14ac:dyDescent="0.3">
      <c r="A159" s="11" t="s">
        <v>23</v>
      </c>
      <c r="B159" s="11" t="s">
        <v>434</v>
      </c>
      <c r="C159" s="12" t="s">
        <v>435</v>
      </c>
      <c r="D159" s="53"/>
      <c r="E159" s="39" t="str">
        <f>HYPERLINK("https://www.google.ru/search?q=1011B781-003&amp;newwindow=1&amp;tbm=isch","Еще фото")</f>
        <v>Еще фото</v>
      </c>
      <c r="F159" s="14" t="s">
        <v>172</v>
      </c>
      <c r="G159" s="11" t="s">
        <v>91</v>
      </c>
      <c r="H159" s="11" t="s">
        <v>92</v>
      </c>
      <c r="I159" s="15" t="s">
        <v>93</v>
      </c>
      <c r="J159" s="15" t="s">
        <v>29</v>
      </c>
      <c r="K159" s="16" t="s">
        <v>49</v>
      </c>
      <c r="L159" s="55" t="s">
        <v>436</v>
      </c>
      <c r="M159" s="15" t="s">
        <v>391</v>
      </c>
      <c r="N159" s="15" t="s">
        <v>41</v>
      </c>
      <c r="O159" s="15"/>
      <c r="P159" s="16" t="s">
        <v>96</v>
      </c>
      <c r="Q159" s="17">
        <v>16199</v>
      </c>
      <c r="R159" s="18">
        <v>45.06</v>
      </c>
      <c r="S159" s="19">
        <v>10234.988499999999</v>
      </c>
      <c r="T159" s="20" t="s">
        <v>97</v>
      </c>
      <c r="U159" s="21" t="s">
        <v>204</v>
      </c>
      <c r="V159" s="23">
        <v>40</v>
      </c>
      <c r="W159" s="23">
        <v>1</v>
      </c>
      <c r="X159" s="24"/>
    </row>
    <row r="160" spans="1:24" s="1" customFormat="1" ht="61.05" customHeight="1" x14ac:dyDescent="0.3">
      <c r="A160" s="25" t="s">
        <v>23</v>
      </c>
      <c r="B160" s="25" t="s">
        <v>434</v>
      </c>
      <c r="C160" s="12" t="s">
        <v>435</v>
      </c>
      <c r="D160" s="54"/>
      <c r="E160" s="39" t="str">
        <f>HYPERLINK("https://www.google.ru/search?q=1011B781-003&amp;newwindow=1&amp;tbm=isch","Еще фото")</f>
        <v>Еще фото</v>
      </c>
      <c r="F160" s="14" t="s">
        <v>172</v>
      </c>
      <c r="G160" s="25" t="s">
        <v>91</v>
      </c>
      <c r="H160" s="25" t="s">
        <v>92</v>
      </c>
      <c r="I160" s="25" t="s">
        <v>93</v>
      </c>
      <c r="J160" s="15" t="s">
        <v>29</v>
      </c>
      <c r="K160" s="16" t="s">
        <v>49</v>
      </c>
      <c r="L160" s="56"/>
      <c r="M160" s="15" t="s">
        <v>391</v>
      </c>
      <c r="N160" s="15" t="s">
        <v>41</v>
      </c>
      <c r="O160" s="15"/>
      <c r="P160" s="16" t="s">
        <v>96</v>
      </c>
      <c r="Q160" s="17">
        <v>16199</v>
      </c>
      <c r="R160" s="18">
        <v>45.06</v>
      </c>
      <c r="S160" s="19">
        <v>10234.988499999999</v>
      </c>
      <c r="T160" s="20" t="s">
        <v>97</v>
      </c>
      <c r="U160" s="21" t="s">
        <v>101</v>
      </c>
      <c r="V160" s="28">
        <v>42.5</v>
      </c>
      <c r="W160" s="23">
        <v>1</v>
      </c>
      <c r="X160" s="24"/>
    </row>
    <row r="161" spans="1:24" s="1" customFormat="1" ht="108" customHeight="1" x14ac:dyDescent="0.3">
      <c r="A161" s="11" t="s">
        <v>23</v>
      </c>
      <c r="B161" s="11" t="s">
        <v>434</v>
      </c>
      <c r="C161" s="12" t="s">
        <v>437</v>
      </c>
      <c r="D161" s="13"/>
      <c r="E161" s="39" t="str">
        <f>HYPERLINK("https://www.google.ru/search?q=1012B592-003&amp;newwindow=1&amp;tbm=isch","Еще фото")</f>
        <v>Еще фото</v>
      </c>
      <c r="F161" s="14" t="s">
        <v>172</v>
      </c>
      <c r="G161" s="11" t="s">
        <v>91</v>
      </c>
      <c r="H161" s="11" t="s">
        <v>92</v>
      </c>
      <c r="I161" s="15" t="s">
        <v>93</v>
      </c>
      <c r="J161" s="15" t="s">
        <v>29</v>
      </c>
      <c r="K161" s="16" t="s">
        <v>30</v>
      </c>
      <c r="L161" s="15" t="s">
        <v>438</v>
      </c>
      <c r="M161" s="15" t="s">
        <v>439</v>
      </c>
      <c r="N161" s="15" t="s">
        <v>41</v>
      </c>
      <c r="O161" s="15"/>
      <c r="P161" s="16" t="s">
        <v>96</v>
      </c>
      <c r="Q161" s="17">
        <v>16199</v>
      </c>
      <c r="R161" s="18">
        <v>45.06</v>
      </c>
      <c r="S161" s="19">
        <v>10234.988499999999</v>
      </c>
      <c r="T161" s="20" t="s">
        <v>97</v>
      </c>
      <c r="U161" s="21" t="s">
        <v>108</v>
      </c>
      <c r="V161" s="28">
        <v>35.5</v>
      </c>
      <c r="W161" s="23">
        <v>1</v>
      </c>
      <c r="X161" s="24"/>
    </row>
    <row r="162" spans="1:24" s="1" customFormat="1" ht="108" customHeight="1" x14ac:dyDescent="0.3">
      <c r="A162" s="11" t="s">
        <v>23</v>
      </c>
      <c r="B162" s="11" t="s">
        <v>440</v>
      </c>
      <c r="C162" s="12" t="s">
        <v>441</v>
      </c>
      <c r="D162" s="13"/>
      <c r="E162" s="39" t="str">
        <f>HYPERLINK("https://www.google.ru/search?q=1011C080-403&amp;newwindow=1&amp;tbm=isch","Еще фото")</f>
        <v>Еще фото</v>
      </c>
      <c r="F162" s="14" t="s">
        <v>172</v>
      </c>
      <c r="G162" s="11" t="s">
        <v>91</v>
      </c>
      <c r="H162" s="11" t="s">
        <v>92</v>
      </c>
      <c r="I162" s="15" t="s">
        <v>93</v>
      </c>
      <c r="J162" s="15" t="s">
        <v>29</v>
      </c>
      <c r="K162" s="16" t="s">
        <v>49</v>
      </c>
      <c r="L162" s="15" t="s">
        <v>442</v>
      </c>
      <c r="M162" s="15" t="s">
        <v>214</v>
      </c>
      <c r="N162" s="15" t="s">
        <v>52</v>
      </c>
      <c r="O162" s="15"/>
      <c r="P162" s="16" t="s">
        <v>96</v>
      </c>
      <c r="Q162" s="17">
        <v>11099</v>
      </c>
      <c r="R162" s="18">
        <v>45.04</v>
      </c>
      <c r="S162" s="19">
        <v>7014.9884999999995</v>
      </c>
      <c r="T162" s="20" t="s">
        <v>97</v>
      </c>
      <c r="U162" s="21" t="s">
        <v>98</v>
      </c>
      <c r="V162" s="23">
        <v>39</v>
      </c>
      <c r="W162" s="23">
        <v>2</v>
      </c>
      <c r="X162" s="24"/>
    </row>
    <row r="163" spans="1:24" s="1" customFormat="1" ht="108" customHeight="1" x14ac:dyDescent="0.3">
      <c r="A163" s="11" t="s">
        <v>23</v>
      </c>
      <c r="B163" s="11" t="s">
        <v>440</v>
      </c>
      <c r="C163" s="12" t="s">
        <v>443</v>
      </c>
      <c r="D163" s="13"/>
      <c r="E163" s="39" t="str">
        <f>HYPERLINK("https://www.google.ru/search?q=1012B861-004&amp;newwindow=1&amp;tbm=isch","Еще фото")</f>
        <v>Еще фото</v>
      </c>
      <c r="F163" s="14"/>
      <c r="G163" s="11" t="s">
        <v>91</v>
      </c>
      <c r="H163" s="11" t="s">
        <v>92</v>
      </c>
      <c r="I163" s="15" t="s">
        <v>93</v>
      </c>
      <c r="J163" s="15" t="s">
        <v>29</v>
      </c>
      <c r="K163" s="16" t="s">
        <v>30</v>
      </c>
      <c r="L163" s="15" t="s">
        <v>444</v>
      </c>
      <c r="M163" s="15" t="s">
        <v>183</v>
      </c>
      <c r="N163" s="15" t="s">
        <v>41</v>
      </c>
      <c r="O163" s="15"/>
      <c r="P163" s="16" t="s">
        <v>96</v>
      </c>
      <c r="Q163" s="17">
        <v>11099</v>
      </c>
      <c r="R163" s="18">
        <v>45.04</v>
      </c>
      <c r="S163" s="19">
        <v>7014.9884999999995</v>
      </c>
      <c r="T163" s="20" t="s">
        <v>97</v>
      </c>
      <c r="U163" s="21" t="s">
        <v>115</v>
      </c>
      <c r="V163" s="28">
        <v>36.5</v>
      </c>
      <c r="W163" s="23">
        <v>1</v>
      </c>
      <c r="X163" s="24"/>
    </row>
    <row r="164" spans="1:24" s="1" customFormat="1" ht="21" customHeight="1" x14ac:dyDescent="0.3">
      <c r="A164" s="11" t="s">
        <v>23</v>
      </c>
      <c r="B164" s="11" t="s">
        <v>110</v>
      </c>
      <c r="C164" s="26" t="s">
        <v>445</v>
      </c>
      <c r="D164" s="57"/>
      <c r="E164" s="39" t="str">
        <f>HYPERLINK("https://www.google.ru/search?q=HN7M4-9696&amp;newwindow=1&amp;tbm=isch","Еще фото")</f>
        <v>Еще фото</v>
      </c>
      <c r="F164" s="14"/>
      <c r="G164" s="11" t="s">
        <v>91</v>
      </c>
      <c r="H164" s="11" t="s">
        <v>92</v>
      </c>
      <c r="I164" s="15" t="s">
        <v>93</v>
      </c>
      <c r="J164" s="15" t="s">
        <v>29</v>
      </c>
      <c r="K164" s="16" t="s">
        <v>49</v>
      </c>
      <c r="L164" s="55" t="s">
        <v>277</v>
      </c>
      <c r="M164" s="15" t="s">
        <v>106</v>
      </c>
      <c r="N164" s="15" t="s">
        <v>250</v>
      </c>
      <c r="O164" s="15" t="s">
        <v>42</v>
      </c>
      <c r="P164" s="16" t="s">
        <v>113</v>
      </c>
      <c r="Q164" s="17">
        <v>11999</v>
      </c>
      <c r="R164" s="18">
        <v>45.01</v>
      </c>
      <c r="S164" s="19">
        <v>7587.4354999999996</v>
      </c>
      <c r="T164" s="20" t="s">
        <v>97</v>
      </c>
      <c r="U164" s="21" t="s">
        <v>98</v>
      </c>
      <c r="V164" s="23">
        <v>39</v>
      </c>
      <c r="W164" s="23">
        <v>1</v>
      </c>
      <c r="X164" s="24"/>
    </row>
    <row r="165" spans="1:24" s="1" customFormat="1" ht="21" customHeight="1" x14ac:dyDescent="0.3">
      <c r="A165" s="25" t="s">
        <v>23</v>
      </c>
      <c r="B165" s="25" t="s">
        <v>110</v>
      </c>
      <c r="C165" s="27" t="s">
        <v>445</v>
      </c>
      <c r="D165" s="58"/>
      <c r="E165" s="39" t="str">
        <f>HYPERLINK("https://www.google.ru/search?q=HN7M4-9696&amp;newwindow=1&amp;tbm=isch","Еще фото")</f>
        <v>Еще фото</v>
      </c>
      <c r="F165" s="14"/>
      <c r="G165" s="25" t="s">
        <v>91</v>
      </c>
      <c r="H165" s="25" t="s">
        <v>92</v>
      </c>
      <c r="I165" s="25" t="s">
        <v>93</v>
      </c>
      <c r="J165" s="15" t="s">
        <v>29</v>
      </c>
      <c r="K165" s="16" t="s">
        <v>49</v>
      </c>
      <c r="L165" s="60"/>
      <c r="M165" s="15" t="s">
        <v>106</v>
      </c>
      <c r="N165" s="15" t="s">
        <v>250</v>
      </c>
      <c r="O165" s="15" t="s">
        <v>42</v>
      </c>
      <c r="P165" s="16" t="s">
        <v>113</v>
      </c>
      <c r="Q165" s="17">
        <v>11999</v>
      </c>
      <c r="R165" s="18">
        <v>45.01</v>
      </c>
      <c r="S165" s="19">
        <v>7587.4354999999996</v>
      </c>
      <c r="T165" s="20" t="s">
        <v>97</v>
      </c>
      <c r="U165" s="21" t="s">
        <v>204</v>
      </c>
      <c r="V165" s="23">
        <v>40</v>
      </c>
      <c r="W165" s="23">
        <v>1</v>
      </c>
      <c r="X165" s="24"/>
    </row>
    <row r="166" spans="1:24" s="1" customFormat="1" ht="21" customHeight="1" x14ac:dyDescent="0.3">
      <c r="A166" s="25" t="s">
        <v>23</v>
      </c>
      <c r="B166" s="25" t="s">
        <v>110</v>
      </c>
      <c r="C166" s="27" t="s">
        <v>445</v>
      </c>
      <c r="D166" s="58"/>
      <c r="E166" s="39" t="str">
        <f>HYPERLINK("https://www.google.ru/search?q=HN7M4-9696&amp;newwindow=1&amp;tbm=isch","Еще фото")</f>
        <v>Еще фото</v>
      </c>
      <c r="F166" s="14"/>
      <c r="G166" s="25" t="s">
        <v>91</v>
      </c>
      <c r="H166" s="25" t="s">
        <v>92</v>
      </c>
      <c r="I166" s="25" t="s">
        <v>93</v>
      </c>
      <c r="J166" s="15" t="s">
        <v>29</v>
      </c>
      <c r="K166" s="16" t="s">
        <v>49</v>
      </c>
      <c r="L166" s="60"/>
      <c r="M166" s="15" t="s">
        <v>106</v>
      </c>
      <c r="N166" s="15" t="s">
        <v>250</v>
      </c>
      <c r="O166" s="15" t="s">
        <v>42</v>
      </c>
      <c r="P166" s="16" t="s">
        <v>113</v>
      </c>
      <c r="Q166" s="17">
        <v>11999</v>
      </c>
      <c r="R166" s="18">
        <v>45.01</v>
      </c>
      <c r="S166" s="19">
        <v>7587.4354999999996</v>
      </c>
      <c r="T166" s="20" t="s">
        <v>97</v>
      </c>
      <c r="U166" s="21" t="s">
        <v>148</v>
      </c>
      <c r="V166" s="28">
        <v>40.5</v>
      </c>
      <c r="W166" s="23">
        <v>5</v>
      </c>
      <c r="X166" s="24"/>
    </row>
    <row r="167" spans="1:24" s="1" customFormat="1" ht="21" customHeight="1" x14ac:dyDescent="0.3">
      <c r="A167" s="25" t="s">
        <v>23</v>
      </c>
      <c r="B167" s="25" t="s">
        <v>110</v>
      </c>
      <c r="C167" s="27" t="s">
        <v>445</v>
      </c>
      <c r="D167" s="58"/>
      <c r="E167" s="39" t="str">
        <f>HYPERLINK("https://www.google.ru/search?q=HN7M4-9696&amp;newwindow=1&amp;tbm=isch","Еще фото")</f>
        <v>Еще фото</v>
      </c>
      <c r="F167" s="14"/>
      <c r="G167" s="25" t="s">
        <v>91</v>
      </c>
      <c r="H167" s="25" t="s">
        <v>92</v>
      </c>
      <c r="I167" s="25" t="s">
        <v>93</v>
      </c>
      <c r="J167" s="15" t="s">
        <v>29</v>
      </c>
      <c r="K167" s="16" t="s">
        <v>49</v>
      </c>
      <c r="L167" s="60"/>
      <c r="M167" s="15" t="s">
        <v>106</v>
      </c>
      <c r="N167" s="15" t="s">
        <v>250</v>
      </c>
      <c r="O167" s="15" t="s">
        <v>42</v>
      </c>
      <c r="P167" s="16" t="s">
        <v>113</v>
      </c>
      <c r="Q167" s="17">
        <v>11999</v>
      </c>
      <c r="R167" s="18">
        <v>45.01</v>
      </c>
      <c r="S167" s="19">
        <v>7587.4354999999996</v>
      </c>
      <c r="T167" s="20" t="s">
        <v>97</v>
      </c>
      <c r="U167" s="21" t="s">
        <v>100</v>
      </c>
      <c r="V167" s="23">
        <v>42</v>
      </c>
      <c r="W167" s="23">
        <v>5</v>
      </c>
      <c r="X167" s="24"/>
    </row>
    <row r="168" spans="1:24" s="1" customFormat="1" ht="32" customHeight="1" x14ac:dyDescent="0.3">
      <c r="A168" s="25" t="s">
        <v>23</v>
      </c>
      <c r="B168" s="25" t="s">
        <v>110</v>
      </c>
      <c r="C168" s="27" t="s">
        <v>445</v>
      </c>
      <c r="D168" s="59"/>
      <c r="E168" s="39" t="str">
        <f>HYPERLINK("https://www.google.ru/search?q=HN7M4-9696&amp;newwindow=1&amp;tbm=isch","Еще фото")</f>
        <v>Еще фото</v>
      </c>
      <c r="F168" s="14"/>
      <c r="G168" s="25" t="s">
        <v>91</v>
      </c>
      <c r="H168" s="25" t="s">
        <v>92</v>
      </c>
      <c r="I168" s="25" t="s">
        <v>93</v>
      </c>
      <c r="J168" s="15" t="s">
        <v>29</v>
      </c>
      <c r="K168" s="16" t="s">
        <v>49</v>
      </c>
      <c r="L168" s="56"/>
      <c r="M168" s="15" t="s">
        <v>106</v>
      </c>
      <c r="N168" s="15" t="s">
        <v>250</v>
      </c>
      <c r="O168" s="15" t="s">
        <v>42</v>
      </c>
      <c r="P168" s="16" t="s">
        <v>113</v>
      </c>
      <c r="Q168" s="17">
        <v>11999</v>
      </c>
      <c r="R168" s="18">
        <v>45.01</v>
      </c>
      <c r="S168" s="19">
        <v>7587.4354999999996</v>
      </c>
      <c r="T168" s="20" t="s">
        <v>97</v>
      </c>
      <c r="U168" s="21" t="s">
        <v>101</v>
      </c>
      <c r="V168" s="28">
        <v>42.5</v>
      </c>
      <c r="W168" s="23">
        <v>5</v>
      </c>
      <c r="X168" s="24"/>
    </row>
    <row r="169" spans="1:24" s="1" customFormat="1" ht="52.05" customHeight="1" x14ac:dyDescent="0.3">
      <c r="A169" s="11" t="s">
        <v>23</v>
      </c>
      <c r="B169" s="11" t="s">
        <v>446</v>
      </c>
      <c r="C169" s="12" t="s">
        <v>447</v>
      </c>
      <c r="D169" s="53"/>
      <c r="E169" s="39" t="str">
        <f>HYPERLINK("https://www.google.ru/search?q=1011B798-001&amp;newwindow=1&amp;tbm=isch","Еще фото")</f>
        <v>Еще фото</v>
      </c>
      <c r="F169" s="14"/>
      <c r="G169" s="11" t="s">
        <v>91</v>
      </c>
      <c r="H169" s="11" t="s">
        <v>92</v>
      </c>
      <c r="I169" s="15" t="s">
        <v>93</v>
      </c>
      <c r="J169" s="15" t="s">
        <v>29</v>
      </c>
      <c r="K169" s="16" t="s">
        <v>49</v>
      </c>
      <c r="L169" s="55" t="s">
        <v>448</v>
      </c>
      <c r="M169" s="15" t="s">
        <v>95</v>
      </c>
      <c r="N169" s="15" t="s">
        <v>41</v>
      </c>
      <c r="O169" s="15"/>
      <c r="P169" s="16" t="s">
        <v>96</v>
      </c>
      <c r="Q169" s="17">
        <v>21999</v>
      </c>
      <c r="R169" s="18">
        <v>40</v>
      </c>
      <c r="S169" s="19">
        <v>15179.309999999998</v>
      </c>
      <c r="T169" s="20" t="s">
        <v>97</v>
      </c>
      <c r="U169" s="21" t="s">
        <v>100</v>
      </c>
      <c r="V169" s="23">
        <v>42</v>
      </c>
      <c r="W169" s="23">
        <v>7</v>
      </c>
      <c r="X169" s="24"/>
    </row>
    <row r="170" spans="1:24" s="1" customFormat="1" ht="61.05" customHeight="1" x14ac:dyDescent="0.3">
      <c r="A170" s="25" t="s">
        <v>23</v>
      </c>
      <c r="B170" s="25" t="s">
        <v>446</v>
      </c>
      <c r="C170" s="12" t="s">
        <v>447</v>
      </c>
      <c r="D170" s="54"/>
      <c r="E170" s="39" t="str">
        <f>HYPERLINK("https://www.google.ru/search?q=1011B798-001&amp;newwindow=1&amp;tbm=isch","Еще фото")</f>
        <v>Еще фото</v>
      </c>
      <c r="F170" s="14"/>
      <c r="G170" s="25" t="s">
        <v>91</v>
      </c>
      <c r="H170" s="25" t="s">
        <v>92</v>
      </c>
      <c r="I170" s="25" t="s">
        <v>93</v>
      </c>
      <c r="J170" s="15" t="s">
        <v>29</v>
      </c>
      <c r="K170" s="16" t="s">
        <v>49</v>
      </c>
      <c r="L170" s="56"/>
      <c r="M170" s="15" t="s">
        <v>95</v>
      </c>
      <c r="N170" s="15" t="s">
        <v>41</v>
      </c>
      <c r="O170" s="15"/>
      <c r="P170" s="16" t="s">
        <v>96</v>
      </c>
      <c r="Q170" s="17">
        <v>21999</v>
      </c>
      <c r="R170" s="18">
        <v>40</v>
      </c>
      <c r="S170" s="19">
        <v>15179.309999999998</v>
      </c>
      <c r="T170" s="20" t="s">
        <v>97</v>
      </c>
      <c r="U170" s="21" t="s">
        <v>102</v>
      </c>
      <c r="V170" s="23">
        <v>43</v>
      </c>
      <c r="W170" s="23">
        <v>2</v>
      </c>
      <c r="X170" s="24"/>
    </row>
    <row r="171" spans="1:24" s="1" customFormat="1" ht="35" customHeight="1" x14ac:dyDescent="0.3">
      <c r="A171" s="11" t="s">
        <v>23</v>
      </c>
      <c r="B171" s="11" t="s">
        <v>279</v>
      </c>
      <c r="C171" s="12" t="s">
        <v>449</v>
      </c>
      <c r="D171" s="57"/>
      <c r="E171" s="39" t="str">
        <f>HYPERLINK("https://www.google.ru/search?q=1011B867-003&amp;newwindow=1&amp;tbm=isch","Еще фото")</f>
        <v>Еще фото</v>
      </c>
      <c r="F171" s="14"/>
      <c r="G171" s="11" t="s">
        <v>91</v>
      </c>
      <c r="H171" s="11" t="s">
        <v>92</v>
      </c>
      <c r="I171" s="15" t="s">
        <v>93</v>
      </c>
      <c r="J171" s="15" t="s">
        <v>29</v>
      </c>
      <c r="K171" s="16" t="s">
        <v>49</v>
      </c>
      <c r="L171" s="55" t="s">
        <v>450</v>
      </c>
      <c r="M171" s="15" t="s">
        <v>141</v>
      </c>
      <c r="N171" s="15" t="s">
        <v>41</v>
      </c>
      <c r="O171" s="15"/>
      <c r="P171" s="16" t="s">
        <v>96</v>
      </c>
      <c r="Q171" s="17">
        <v>36999</v>
      </c>
      <c r="R171" s="18">
        <v>40</v>
      </c>
      <c r="S171" s="19">
        <v>25529.31</v>
      </c>
      <c r="T171" s="20" t="s">
        <v>97</v>
      </c>
      <c r="U171" s="21" t="s">
        <v>204</v>
      </c>
      <c r="V171" s="23">
        <v>40</v>
      </c>
      <c r="W171" s="23">
        <v>4</v>
      </c>
      <c r="X171" s="24"/>
    </row>
    <row r="172" spans="1:24" s="1" customFormat="1" ht="35" customHeight="1" x14ac:dyDescent="0.3">
      <c r="A172" s="25" t="s">
        <v>23</v>
      </c>
      <c r="B172" s="25" t="s">
        <v>279</v>
      </c>
      <c r="C172" s="12" t="s">
        <v>449</v>
      </c>
      <c r="D172" s="58"/>
      <c r="E172" s="39" t="str">
        <f>HYPERLINK("https://www.google.ru/search?q=1011B867-003&amp;newwindow=1&amp;tbm=isch","Еще фото")</f>
        <v>Еще фото</v>
      </c>
      <c r="F172" s="14"/>
      <c r="G172" s="25" t="s">
        <v>91</v>
      </c>
      <c r="H172" s="25" t="s">
        <v>92</v>
      </c>
      <c r="I172" s="25" t="s">
        <v>93</v>
      </c>
      <c r="J172" s="15" t="s">
        <v>29</v>
      </c>
      <c r="K172" s="16" t="s">
        <v>49</v>
      </c>
      <c r="L172" s="60"/>
      <c r="M172" s="15" t="s">
        <v>141</v>
      </c>
      <c r="N172" s="15" t="s">
        <v>41</v>
      </c>
      <c r="O172" s="15"/>
      <c r="P172" s="16" t="s">
        <v>96</v>
      </c>
      <c r="Q172" s="17">
        <v>36999</v>
      </c>
      <c r="R172" s="18">
        <v>40</v>
      </c>
      <c r="S172" s="19">
        <v>25529.31</v>
      </c>
      <c r="T172" s="20" t="s">
        <v>97</v>
      </c>
      <c r="U172" s="21" t="s">
        <v>100</v>
      </c>
      <c r="V172" s="23">
        <v>42</v>
      </c>
      <c r="W172" s="23">
        <v>1</v>
      </c>
      <c r="X172" s="24"/>
    </row>
    <row r="173" spans="1:24" s="1" customFormat="1" ht="37.049999999999997" customHeight="1" x14ac:dyDescent="0.3">
      <c r="A173" s="25" t="s">
        <v>23</v>
      </c>
      <c r="B173" s="25" t="s">
        <v>279</v>
      </c>
      <c r="C173" s="12" t="s">
        <v>449</v>
      </c>
      <c r="D173" s="59"/>
      <c r="E173" s="39" t="str">
        <f>HYPERLINK("https://www.google.ru/search?q=1011B867-003&amp;newwindow=1&amp;tbm=isch","Еще фото")</f>
        <v>Еще фото</v>
      </c>
      <c r="F173" s="14"/>
      <c r="G173" s="25" t="s">
        <v>91</v>
      </c>
      <c r="H173" s="25" t="s">
        <v>92</v>
      </c>
      <c r="I173" s="25" t="s">
        <v>93</v>
      </c>
      <c r="J173" s="15" t="s">
        <v>29</v>
      </c>
      <c r="K173" s="16" t="s">
        <v>49</v>
      </c>
      <c r="L173" s="56"/>
      <c r="M173" s="15" t="s">
        <v>141</v>
      </c>
      <c r="N173" s="15" t="s">
        <v>41</v>
      </c>
      <c r="O173" s="15"/>
      <c r="P173" s="16" t="s">
        <v>96</v>
      </c>
      <c r="Q173" s="17">
        <v>36999</v>
      </c>
      <c r="R173" s="18">
        <v>40</v>
      </c>
      <c r="S173" s="19">
        <v>25529.31</v>
      </c>
      <c r="T173" s="20" t="s">
        <v>97</v>
      </c>
      <c r="U173" s="21" t="s">
        <v>124</v>
      </c>
      <c r="V173" s="28">
        <v>44.5</v>
      </c>
      <c r="W173" s="23">
        <v>1</v>
      </c>
      <c r="X173" s="24"/>
    </row>
    <row r="174" spans="1:24" s="1" customFormat="1" ht="26" customHeight="1" x14ac:dyDescent="0.3">
      <c r="A174" s="11" t="s">
        <v>23</v>
      </c>
      <c r="B174" s="11" t="s">
        <v>173</v>
      </c>
      <c r="C174" s="12" t="s">
        <v>451</v>
      </c>
      <c r="D174" s="57"/>
      <c r="E174" s="39" t="str">
        <f>HYPERLINK("https://www.google.ru/search?q=1011B881-002&amp;newwindow=1&amp;tbm=isch","Еще фото")</f>
        <v>Еще фото</v>
      </c>
      <c r="F174" s="14" t="s">
        <v>172</v>
      </c>
      <c r="G174" s="11" t="s">
        <v>91</v>
      </c>
      <c r="H174" s="11" t="s">
        <v>92</v>
      </c>
      <c r="I174" s="15" t="s">
        <v>93</v>
      </c>
      <c r="J174" s="15" t="s">
        <v>29</v>
      </c>
      <c r="K174" s="16" t="s">
        <v>49</v>
      </c>
      <c r="L174" s="55" t="s">
        <v>452</v>
      </c>
      <c r="M174" s="15" t="s">
        <v>176</v>
      </c>
      <c r="N174" s="15" t="s">
        <v>41</v>
      </c>
      <c r="O174" s="15"/>
      <c r="P174" s="16" t="s">
        <v>170</v>
      </c>
      <c r="Q174" s="17">
        <v>8599</v>
      </c>
      <c r="R174" s="18">
        <v>40</v>
      </c>
      <c r="S174" s="19">
        <v>5933.3099999999995</v>
      </c>
      <c r="T174" s="20" t="s">
        <v>97</v>
      </c>
      <c r="U174" s="21" t="s">
        <v>98</v>
      </c>
      <c r="V174" s="23">
        <v>39</v>
      </c>
      <c r="W174" s="23">
        <v>4</v>
      </c>
      <c r="X174" s="24"/>
    </row>
    <row r="175" spans="1:24" s="1" customFormat="1" ht="26" customHeight="1" x14ac:dyDescent="0.3">
      <c r="A175" s="25" t="s">
        <v>23</v>
      </c>
      <c r="B175" s="25" t="s">
        <v>173</v>
      </c>
      <c r="C175" s="12" t="s">
        <v>451</v>
      </c>
      <c r="D175" s="58"/>
      <c r="E175" s="39" t="str">
        <f>HYPERLINK("https://www.google.ru/search?q=1011B881-002&amp;newwindow=1&amp;tbm=isch","Еще фото")</f>
        <v>Еще фото</v>
      </c>
      <c r="F175" s="14" t="s">
        <v>172</v>
      </c>
      <c r="G175" s="25" t="s">
        <v>91</v>
      </c>
      <c r="H175" s="25" t="s">
        <v>92</v>
      </c>
      <c r="I175" s="25" t="s">
        <v>93</v>
      </c>
      <c r="J175" s="15" t="s">
        <v>29</v>
      </c>
      <c r="K175" s="16" t="s">
        <v>49</v>
      </c>
      <c r="L175" s="60"/>
      <c r="M175" s="15" t="s">
        <v>176</v>
      </c>
      <c r="N175" s="15" t="s">
        <v>41</v>
      </c>
      <c r="O175" s="15"/>
      <c r="P175" s="16" t="s">
        <v>170</v>
      </c>
      <c r="Q175" s="17">
        <v>8599</v>
      </c>
      <c r="R175" s="18">
        <v>40</v>
      </c>
      <c r="S175" s="19">
        <v>5933.3099999999995</v>
      </c>
      <c r="T175" s="20" t="s">
        <v>97</v>
      </c>
      <c r="U175" s="21" t="s">
        <v>204</v>
      </c>
      <c r="V175" s="23">
        <v>40</v>
      </c>
      <c r="W175" s="23">
        <v>5</v>
      </c>
      <c r="X175" s="24"/>
    </row>
    <row r="176" spans="1:24" s="1" customFormat="1" ht="26" customHeight="1" x14ac:dyDescent="0.3">
      <c r="A176" s="25" t="s">
        <v>23</v>
      </c>
      <c r="B176" s="25" t="s">
        <v>173</v>
      </c>
      <c r="C176" s="12" t="s">
        <v>451</v>
      </c>
      <c r="D176" s="58"/>
      <c r="E176" s="39" t="str">
        <f>HYPERLINK("https://www.google.ru/search?q=1011B881-002&amp;newwindow=1&amp;tbm=isch","Еще фото")</f>
        <v>Еще фото</v>
      </c>
      <c r="F176" s="14" t="s">
        <v>172</v>
      </c>
      <c r="G176" s="25" t="s">
        <v>91</v>
      </c>
      <c r="H176" s="25" t="s">
        <v>92</v>
      </c>
      <c r="I176" s="25" t="s">
        <v>93</v>
      </c>
      <c r="J176" s="15" t="s">
        <v>29</v>
      </c>
      <c r="K176" s="16" t="s">
        <v>49</v>
      </c>
      <c r="L176" s="60"/>
      <c r="M176" s="15" t="s">
        <v>176</v>
      </c>
      <c r="N176" s="15" t="s">
        <v>41</v>
      </c>
      <c r="O176" s="15"/>
      <c r="P176" s="16" t="s">
        <v>170</v>
      </c>
      <c r="Q176" s="17">
        <v>8599</v>
      </c>
      <c r="R176" s="18">
        <v>40</v>
      </c>
      <c r="S176" s="19">
        <v>5933.3099999999995</v>
      </c>
      <c r="T176" s="20" t="s">
        <v>97</v>
      </c>
      <c r="U176" s="21" t="s">
        <v>99</v>
      </c>
      <c r="V176" s="23">
        <v>41</v>
      </c>
      <c r="W176" s="23">
        <v>39</v>
      </c>
      <c r="X176" s="24"/>
    </row>
    <row r="177" spans="1:24" s="1" customFormat="1" ht="26" customHeight="1" x14ac:dyDescent="0.3">
      <c r="A177" s="25" t="s">
        <v>23</v>
      </c>
      <c r="B177" s="25" t="s">
        <v>173</v>
      </c>
      <c r="C177" s="12" t="s">
        <v>451</v>
      </c>
      <c r="D177" s="59"/>
      <c r="E177" s="39" t="str">
        <f>HYPERLINK("https://www.google.ru/search?q=1011B881-002&amp;newwindow=1&amp;tbm=isch","Еще фото")</f>
        <v>Еще фото</v>
      </c>
      <c r="F177" s="14" t="s">
        <v>172</v>
      </c>
      <c r="G177" s="25" t="s">
        <v>91</v>
      </c>
      <c r="H177" s="25" t="s">
        <v>92</v>
      </c>
      <c r="I177" s="25" t="s">
        <v>93</v>
      </c>
      <c r="J177" s="15" t="s">
        <v>29</v>
      </c>
      <c r="K177" s="16" t="s">
        <v>49</v>
      </c>
      <c r="L177" s="56"/>
      <c r="M177" s="15" t="s">
        <v>176</v>
      </c>
      <c r="N177" s="15" t="s">
        <v>41</v>
      </c>
      <c r="O177" s="15"/>
      <c r="P177" s="16" t="s">
        <v>170</v>
      </c>
      <c r="Q177" s="17">
        <v>8599</v>
      </c>
      <c r="R177" s="18">
        <v>40</v>
      </c>
      <c r="S177" s="19">
        <v>5933.3099999999995</v>
      </c>
      <c r="T177" s="20" t="s">
        <v>97</v>
      </c>
      <c r="U177" s="21" t="s">
        <v>102</v>
      </c>
      <c r="V177" s="23">
        <v>43</v>
      </c>
      <c r="W177" s="23">
        <v>1</v>
      </c>
      <c r="X177" s="24"/>
    </row>
    <row r="178" spans="1:24" s="1" customFormat="1" ht="52.05" customHeight="1" x14ac:dyDescent="0.3">
      <c r="A178" s="11" t="s">
        <v>23</v>
      </c>
      <c r="B178" s="11" t="s">
        <v>173</v>
      </c>
      <c r="C178" s="12" t="s">
        <v>453</v>
      </c>
      <c r="D178" s="53"/>
      <c r="E178" s="39" t="str">
        <f>HYPERLINK("https://www.google.ru/search?q=1011B881-406&amp;newwindow=1&amp;tbm=isch","Еще фото")</f>
        <v>Еще фото</v>
      </c>
      <c r="F178" s="14" t="s">
        <v>172</v>
      </c>
      <c r="G178" s="11" t="s">
        <v>91</v>
      </c>
      <c r="H178" s="11" t="s">
        <v>92</v>
      </c>
      <c r="I178" s="15" t="s">
        <v>93</v>
      </c>
      <c r="J178" s="15" t="s">
        <v>29</v>
      </c>
      <c r="K178" s="16" t="s">
        <v>49</v>
      </c>
      <c r="L178" s="55" t="s">
        <v>452</v>
      </c>
      <c r="M178" s="15" t="s">
        <v>176</v>
      </c>
      <c r="N178" s="15" t="s">
        <v>52</v>
      </c>
      <c r="O178" s="15"/>
      <c r="P178" s="16" t="s">
        <v>454</v>
      </c>
      <c r="Q178" s="17">
        <v>8699</v>
      </c>
      <c r="R178" s="18">
        <v>40</v>
      </c>
      <c r="S178" s="19">
        <v>6002.3099999999995</v>
      </c>
      <c r="T178" s="20" t="s">
        <v>97</v>
      </c>
      <c r="U178" s="21" t="s">
        <v>204</v>
      </c>
      <c r="V178" s="23">
        <v>40</v>
      </c>
      <c r="W178" s="23">
        <v>25</v>
      </c>
      <c r="X178" s="24"/>
    </row>
    <row r="179" spans="1:24" s="1" customFormat="1" ht="61.05" customHeight="1" x14ac:dyDescent="0.3">
      <c r="A179" s="25" t="s">
        <v>23</v>
      </c>
      <c r="B179" s="25" t="s">
        <v>173</v>
      </c>
      <c r="C179" s="12" t="s">
        <v>453</v>
      </c>
      <c r="D179" s="54"/>
      <c r="E179" s="39" t="str">
        <f>HYPERLINK("https://www.google.ru/search?q=1011B881-406&amp;newwindow=1&amp;tbm=isch","Еще фото")</f>
        <v>Еще фото</v>
      </c>
      <c r="F179" s="14" t="s">
        <v>172</v>
      </c>
      <c r="G179" s="25" t="s">
        <v>91</v>
      </c>
      <c r="H179" s="25" t="s">
        <v>92</v>
      </c>
      <c r="I179" s="25" t="s">
        <v>93</v>
      </c>
      <c r="J179" s="15" t="s">
        <v>29</v>
      </c>
      <c r="K179" s="16" t="s">
        <v>49</v>
      </c>
      <c r="L179" s="56"/>
      <c r="M179" s="15" t="s">
        <v>176</v>
      </c>
      <c r="N179" s="15" t="s">
        <v>52</v>
      </c>
      <c r="O179" s="15"/>
      <c r="P179" s="16" t="s">
        <v>454</v>
      </c>
      <c r="Q179" s="17">
        <v>8699</v>
      </c>
      <c r="R179" s="18">
        <v>40</v>
      </c>
      <c r="S179" s="19">
        <v>6002.3099999999995</v>
      </c>
      <c r="T179" s="20" t="s">
        <v>97</v>
      </c>
      <c r="U179" s="21" t="s">
        <v>99</v>
      </c>
      <c r="V179" s="23">
        <v>41</v>
      </c>
      <c r="W179" s="23">
        <v>61</v>
      </c>
      <c r="X179" s="24"/>
    </row>
    <row r="180" spans="1:24" s="1" customFormat="1" ht="21" customHeight="1" x14ac:dyDescent="0.3">
      <c r="A180" s="11" t="s">
        <v>23</v>
      </c>
      <c r="B180" s="11" t="s">
        <v>392</v>
      </c>
      <c r="C180" s="26" t="s">
        <v>455</v>
      </c>
      <c r="D180" s="57"/>
      <c r="E180" s="39" t="str">
        <f>HYPERLINK("https://www.google.ru/search?q=1011B962-004&amp;newwindow=1&amp;tbm=isch","Еще фото")</f>
        <v>Еще фото</v>
      </c>
      <c r="F180" s="14" t="s">
        <v>172</v>
      </c>
      <c r="G180" s="11" t="s">
        <v>91</v>
      </c>
      <c r="H180" s="11" t="s">
        <v>92</v>
      </c>
      <c r="I180" s="15" t="s">
        <v>93</v>
      </c>
      <c r="J180" s="15" t="s">
        <v>29</v>
      </c>
      <c r="K180" s="16" t="s">
        <v>49</v>
      </c>
      <c r="L180" s="55" t="s">
        <v>394</v>
      </c>
      <c r="M180" s="15" t="s">
        <v>395</v>
      </c>
      <c r="N180" s="15" t="s">
        <v>41</v>
      </c>
      <c r="O180" s="15"/>
      <c r="P180" s="16" t="s">
        <v>96</v>
      </c>
      <c r="Q180" s="17">
        <v>13699</v>
      </c>
      <c r="R180" s="18">
        <v>40</v>
      </c>
      <c r="S180" s="19">
        <v>9452.31</v>
      </c>
      <c r="T180" s="20" t="s">
        <v>97</v>
      </c>
      <c r="U180" s="21" t="s">
        <v>98</v>
      </c>
      <c r="V180" s="23">
        <v>39</v>
      </c>
      <c r="W180" s="23">
        <v>6</v>
      </c>
      <c r="X180" s="24"/>
    </row>
    <row r="181" spans="1:24" s="1" customFormat="1" ht="21" customHeight="1" x14ac:dyDescent="0.3">
      <c r="A181" s="25" t="s">
        <v>23</v>
      </c>
      <c r="B181" s="25" t="s">
        <v>392</v>
      </c>
      <c r="C181" s="27" t="s">
        <v>455</v>
      </c>
      <c r="D181" s="58"/>
      <c r="E181" s="39" t="str">
        <f>HYPERLINK("https://www.google.ru/search?q=1011B962-004&amp;newwindow=1&amp;tbm=isch","Еще фото")</f>
        <v>Еще фото</v>
      </c>
      <c r="F181" s="14" t="s">
        <v>172</v>
      </c>
      <c r="G181" s="25" t="s">
        <v>91</v>
      </c>
      <c r="H181" s="25" t="s">
        <v>92</v>
      </c>
      <c r="I181" s="25" t="s">
        <v>93</v>
      </c>
      <c r="J181" s="15" t="s">
        <v>29</v>
      </c>
      <c r="K181" s="16" t="s">
        <v>49</v>
      </c>
      <c r="L181" s="60"/>
      <c r="M181" s="15" t="s">
        <v>395</v>
      </c>
      <c r="N181" s="15" t="s">
        <v>41</v>
      </c>
      <c r="O181" s="15"/>
      <c r="P181" s="16" t="s">
        <v>96</v>
      </c>
      <c r="Q181" s="17">
        <v>13699</v>
      </c>
      <c r="R181" s="18">
        <v>40</v>
      </c>
      <c r="S181" s="19">
        <v>9452.31</v>
      </c>
      <c r="T181" s="20" t="s">
        <v>97</v>
      </c>
      <c r="U181" s="21" t="s">
        <v>99</v>
      </c>
      <c r="V181" s="23">
        <v>41</v>
      </c>
      <c r="W181" s="23">
        <v>2</v>
      </c>
      <c r="X181" s="24"/>
    </row>
    <row r="182" spans="1:24" s="1" customFormat="1" ht="21" customHeight="1" x14ac:dyDescent="0.3">
      <c r="A182" s="25" t="s">
        <v>23</v>
      </c>
      <c r="B182" s="25" t="s">
        <v>392</v>
      </c>
      <c r="C182" s="27" t="s">
        <v>455</v>
      </c>
      <c r="D182" s="58"/>
      <c r="E182" s="39" t="str">
        <f>HYPERLINK("https://www.google.ru/search?q=1011B962-004&amp;newwindow=1&amp;tbm=isch","Еще фото")</f>
        <v>Еще фото</v>
      </c>
      <c r="F182" s="14" t="s">
        <v>172</v>
      </c>
      <c r="G182" s="25" t="s">
        <v>91</v>
      </c>
      <c r="H182" s="25" t="s">
        <v>92</v>
      </c>
      <c r="I182" s="25" t="s">
        <v>93</v>
      </c>
      <c r="J182" s="15" t="s">
        <v>29</v>
      </c>
      <c r="K182" s="16" t="s">
        <v>49</v>
      </c>
      <c r="L182" s="60"/>
      <c r="M182" s="15" t="s">
        <v>395</v>
      </c>
      <c r="N182" s="15" t="s">
        <v>41</v>
      </c>
      <c r="O182" s="15"/>
      <c r="P182" s="16" t="s">
        <v>96</v>
      </c>
      <c r="Q182" s="17">
        <v>13699</v>
      </c>
      <c r="R182" s="18">
        <v>40</v>
      </c>
      <c r="S182" s="19">
        <v>9452.31</v>
      </c>
      <c r="T182" s="20" t="s">
        <v>97</v>
      </c>
      <c r="U182" s="21" t="s">
        <v>100</v>
      </c>
      <c r="V182" s="23">
        <v>42</v>
      </c>
      <c r="W182" s="23">
        <v>5</v>
      </c>
      <c r="X182" s="24"/>
    </row>
    <row r="183" spans="1:24" s="1" customFormat="1" ht="21" customHeight="1" x14ac:dyDescent="0.3">
      <c r="A183" s="25" t="s">
        <v>23</v>
      </c>
      <c r="B183" s="25" t="s">
        <v>392</v>
      </c>
      <c r="C183" s="27" t="s">
        <v>455</v>
      </c>
      <c r="D183" s="58"/>
      <c r="E183" s="39" t="str">
        <f>HYPERLINK("https://www.google.ru/search?q=1011B962-004&amp;newwindow=1&amp;tbm=isch","Еще фото")</f>
        <v>Еще фото</v>
      </c>
      <c r="F183" s="14" t="s">
        <v>172</v>
      </c>
      <c r="G183" s="25" t="s">
        <v>91</v>
      </c>
      <c r="H183" s="25" t="s">
        <v>92</v>
      </c>
      <c r="I183" s="25" t="s">
        <v>93</v>
      </c>
      <c r="J183" s="15" t="s">
        <v>29</v>
      </c>
      <c r="K183" s="16" t="s">
        <v>49</v>
      </c>
      <c r="L183" s="60"/>
      <c r="M183" s="15" t="s">
        <v>395</v>
      </c>
      <c r="N183" s="15" t="s">
        <v>41</v>
      </c>
      <c r="O183" s="15"/>
      <c r="P183" s="16" t="s">
        <v>96</v>
      </c>
      <c r="Q183" s="17">
        <v>13699</v>
      </c>
      <c r="R183" s="18">
        <v>40</v>
      </c>
      <c r="S183" s="19">
        <v>9452.31</v>
      </c>
      <c r="T183" s="20" t="s">
        <v>97</v>
      </c>
      <c r="U183" s="21" t="s">
        <v>101</v>
      </c>
      <c r="V183" s="28">
        <v>42.5</v>
      </c>
      <c r="W183" s="23">
        <v>10</v>
      </c>
      <c r="X183" s="24"/>
    </row>
    <row r="184" spans="1:24" s="1" customFormat="1" ht="32" customHeight="1" x14ac:dyDescent="0.3">
      <c r="A184" s="25" t="s">
        <v>23</v>
      </c>
      <c r="B184" s="25" t="s">
        <v>392</v>
      </c>
      <c r="C184" s="27" t="s">
        <v>455</v>
      </c>
      <c r="D184" s="59"/>
      <c r="E184" s="39" t="str">
        <f>HYPERLINK("https://www.google.ru/search?q=1011B962-004&amp;newwindow=1&amp;tbm=isch","Еще фото")</f>
        <v>Еще фото</v>
      </c>
      <c r="F184" s="14" t="s">
        <v>172</v>
      </c>
      <c r="G184" s="25" t="s">
        <v>91</v>
      </c>
      <c r="H184" s="25" t="s">
        <v>92</v>
      </c>
      <c r="I184" s="25" t="s">
        <v>93</v>
      </c>
      <c r="J184" s="15" t="s">
        <v>29</v>
      </c>
      <c r="K184" s="16" t="s">
        <v>49</v>
      </c>
      <c r="L184" s="56"/>
      <c r="M184" s="15" t="s">
        <v>395</v>
      </c>
      <c r="N184" s="15" t="s">
        <v>41</v>
      </c>
      <c r="O184" s="15"/>
      <c r="P184" s="16" t="s">
        <v>96</v>
      </c>
      <c r="Q184" s="17">
        <v>13699</v>
      </c>
      <c r="R184" s="18">
        <v>40</v>
      </c>
      <c r="S184" s="19">
        <v>9452.31</v>
      </c>
      <c r="T184" s="20" t="s">
        <v>97</v>
      </c>
      <c r="U184" s="21" t="s">
        <v>225</v>
      </c>
      <c r="V184" s="28">
        <v>43.5</v>
      </c>
      <c r="W184" s="23">
        <v>6</v>
      </c>
      <c r="X184" s="24"/>
    </row>
    <row r="185" spans="1:24" s="1" customFormat="1" ht="21" customHeight="1" x14ac:dyDescent="0.3">
      <c r="A185" s="11" t="s">
        <v>23</v>
      </c>
      <c r="B185" s="11" t="s">
        <v>392</v>
      </c>
      <c r="C185" s="26" t="s">
        <v>456</v>
      </c>
      <c r="D185" s="57"/>
      <c r="E185" s="39" t="str">
        <f>HYPERLINK("https://www.google.ru/search?q=1011B962-750&amp;newwindow=1&amp;tbm=isch","Еще фото")</f>
        <v>Еще фото</v>
      </c>
      <c r="F185" s="29" t="s">
        <v>145</v>
      </c>
      <c r="G185" s="11" t="s">
        <v>91</v>
      </c>
      <c r="H185" s="11" t="s">
        <v>92</v>
      </c>
      <c r="I185" s="15" t="s">
        <v>93</v>
      </c>
      <c r="J185" s="15" t="s">
        <v>29</v>
      </c>
      <c r="K185" s="16" t="s">
        <v>49</v>
      </c>
      <c r="L185" s="55" t="s">
        <v>394</v>
      </c>
      <c r="M185" s="15" t="s">
        <v>395</v>
      </c>
      <c r="N185" s="15" t="s">
        <v>318</v>
      </c>
      <c r="O185" s="15"/>
      <c r="P185" s="16" t="s">
        <v>96</v>
      </c>
      <c r="Q185" s="17">
        <v>13699</v>
      </c>
      <c r="R185" s="18">
        <v>40</v>
      </c>
      <c r="S185" s="19">
        <v>9452.31</v>
      </c>
      <c r="T185" s="20" t="s">
        <v>97</v>
      </c>
      <c r="U185" s="21" t="s">
        <v>204</v>
      </c>
      <c r="V185" s="23">
        <v>40</v>
      </c>
      <c r="W185" s="23">
        <v>1</v>
      </c>
      <c r="X185" s="24"/>
    </row>
    <row r="186" spans="1:24" s="1" customFormat="1" ht="21" customHeight="1" x14ac:dyDescent="0.3">
      <c r="A186" s="25" t="s">
        <v>23</v>
      </c>
      <c r="B186" s="25" t="s">
        <v>392</v>
      </c>
      <c r="C186" s="27" t="s">
        <v>456</v>
      </c>
      <c r="D186" s="58"/>
      <c r="E186" s="39" t="str">
        <f>HYPERLINK("https://www.google.ru/search?q=1011B962-750&amp;newwindow=1&amp;tbm=isch","Еще фото")</f>
        <v>Еще фото</v>
      </c>
      <c r="F186" s="29" t="s">
        <v>145</v>
      </c>
      <c r="G186" s="25" t="s">
        <v>91</v>
      </c>
      <c r="H186" s="25" t="s">
        <v>92</v>
      </c>
      <c r="I186" s="25" t="s">
        <v>93</v>
      </c>
      <c r="J186" s="15" t="s">
        <v>29</v>
      </c>
      <c r="K186" s="16" t="s">
        <v>49</v>
      </c>
      <c r="L186" s="60"/>
      <c r="M186" s="15" t="s">
        <v>395</v>
      </c>
      <c r="N186" s="15" t="s">
        <v>318</v>
      </c>
      <c r="O186" s="15"/>
      <c r="P186" s="16" t="s">
        <v>96</v>
      </c>
      <c r="Q186" s="17">
        <v>13699</v>
      </c>
      <c r="R186" s="18">
        <v>40</v>
      </c>
      <c r="S186" s="19">
        <v>9452.31</v>
      </c>
      <c r="T186" s="20" t="s">
        <v>97</v>
      </c>
      <c r="U186" s="21" t="s">
        <v>148</v>
      </c>
      <c r="V186" s="28">
        <v>40.5</v>
      </c>
      <c r="W186" s="23">
        <v>2</v>
      </c>
      <c r="X186" s="24"/>
    </row>
    <row r="187" spans="1:24" s="1" customFormat="1" ht="21" customHeight="1" x14ac:dyDescent="0.3">
      <c r="A187" s="25" t="s">
        <v>23</v>
      </c>
      <c r="B187" s="25" t="s">
        <v>392</v>
      </c>
      <c r="C187" s="27" t="s">
        <v>456</v>
      </c>
      <c r="D187" s="58"/>
      <c r="E187" s="39" t="str">
        <f>HYPERLINK("https://www.google.ru/search?q=1011B962-750&amp;newwindow=1&amp;tbm=isch","Еще фото")</f>
        <v>Еще фото</v>
      </c>
      <c r="F187" s="29" t="s">
        <v>145</v>
      </c>
      <c r="G187" s="25" t="s">
        <v>91</v>
      </c>
      <c r="H187" s="25" t="s">
        <v>92</v>
      </c>
      <c r="I187" s="25" t="s">
        <v>93</v>
      </c>
      <c r="J187" s="15" t="s">
        <v>29</v>
      </c>
      <c r="K187" s="16" t="s">
        <v>49</v>
      </c>
      <c r="L187" s="60"/>
      <c r="M187" s="15" t="s">
        <v>395</v>
      </c>
      <c r="N187" s="15" t="s">
        <v>318</v>
      </c>
      <c r="O187" s="15"/>
      <c r="P187" s="16" t="s">
        <v>96</v>
      </c>
      <c r="Q187" s="17">
        <v>13699</v>
      </c>
      <c r="R187" s="18">
        <v>40</v>
      </c>
      <c r="S187" s="19">
        <v>9452.31</v>
      </c>
      <c r="T187" s="20" t="s">
        <v>97</v>
      </c>
      <c r="U187" s="21" t="s">
        <v>99</v>
      </c>
      <c r="V187" s="23">
        <v>41</v>
      </c>
      <c r="W187" s="23">
        <v>4</v>
      </c>
      <c r="X187" s="24"/>
    </row>
    <row r="188" spans="1:24" s="1" customFormat="1" ht="21" customHeight="1" x14ac:dyDescent="0.3">
      <c r="A188" s="25" t="s">
        <v>23</v>
      </c>
      <c r="B188" s="25" t="s">
        <v>392</v>
      </c>
      <c r="C188" s="27" t="s">
        <v>456</v>
      </c>
      <c r="D188" s="58"/>
      <c r="E188" s="39" t="str">
        <f>HYPERLINK("https://www.google.ru/search?q=1011B962-750&amp;newwindow=1&amp;tbm=isch","Еще фото")</f>
        <v>Еще фото</v>
      </c>
      <c r="F188" s="29" t="s">
        <v>145</v>
      </c>
      <c r="G188" s="25" t="s">
        <v>91</v>
      </c>
      <c r="H188" s="25" t="s">
        <v>92</v>
      </c>
      <c r="I188" s="25" t="s">
        <v>93</v>
      </c>
      <c r="J188" s="15" t="s">
        <v>29</v>
      </c>
      <c r="K188" s="16" t="s">
        <v>49</v>
      </c>
      <c r="L188" s="60"/>
      <c r="M188" s="15" t="s">
        <v>395</v>
      </c>
      <c r="N188" s="15" t="s">
        <v>318</v>
      </c>
      <c r="O188" s="15"/>
      <c r="P188" s="16" t="s">
        <v>96</v>
      </c>
      <c r="Q188" s="17">
        <v>13699</v>
      </c>
      <c r="R188" s="18">
        <v>40</v>
      </c>
      <c r="S188" s="19">
        <v>9452.31</v>
      </c>
      <c r="T188" s="20" t="s">
        <v>97</v>
      </c>
      <c r="U188" s="21" t="s">
        <v>101</v>
      </c>
      <c r="V188" s="28">
        <v>42.5</v>
      </c>
      <c r="W188" s="23">
        <v>3</v>
      </c>
      <c r="X188" s="24"/>
    </row>
    <row r="189" spans="1:24" s="1" customFormat="1" ht="32" customHeight="1" x14ac:dyDescent="0.3">
      <c r="A189" s="25" t="s">
        <v>23</v>
      </c>
      <c r="B189" s="25" t="s">
        <v>392</v>
      </c>
      <c r="C189" s="27" t="s">
        <v>456</v>
      </c>
      <c r="D189" s="59"/>
      <c r="E189" s="39" t="str">
        <f>HYPERLINK("https://www.google.ru/search?q=1011B962-750&amp;newwindow=1&amp;tbm=isch","Еще фото")</f>
        <v>Еще фото</v>
      </c>
      <c r="F189" s="29" t="s">
        <v>145</v>
      </c>
      <c r="G189" s="25" t="s">
        <v>91</v>
      </c>
      <c r="H189" s="25" t="s">
        <v>92</v>
      </c>
      <c r="I189" s="25" t="s">
        <v>93</v>
      </c>
      <c r="J189" s="15" t="s">
        <v>29</v>
      </c>
      <c r="K189" s="16" t="s">
        <v>49</v>
      </c>
      <c r="L189" s="56"/>
      <c r="M189" s="15" t="s">
        <v>395</v>
      </c>
      <c r="N189" s="15" t="s">
        <v>318</v>
      </c>
      <c r="O189" s="15"/>
      <c r="P189" s="16" t="s">
        <v>96</v>
      </c>
      <c r="Q189" s="17">
        <v>13699</v>
      </c>
      <c r="R189" s="18">
        <v>40</v>
      </c>
      <c r="S189" s="19">
        <v>9452.31</v>
      </c>
      <c r="T189" s="20" t="s">
        <v>97</v>
      </c>
      <c r="U189" s="21" t="s">
        <v>124</v>
      </c>
      <c r="V189" s="28">
        <v>44.5</v>
      </c>
      <c r="W189" s="23">
        <v>8</v>
      </c>
      <c r="X189" s="24"/>
    </row>
    <row r="190" spans="1:24" s="1" customFormat="1" ht="26" customHeight="1" x14ac:dyDescent="0.3">
      <c r="A190" s="11" t="s">
        <v>23</v>
      </c>
      <c r="B190" s="11" t="s">
        <v>351</v>
      </c>
      <c r="C190" s="12" t="s">
        <v>457</v>
      </c>
      <c r="D190" s="57"/>
      <c r="E190" s="39" t="str">
        <f>HYPERLINK("https://www.google.ru/search?q=1011B983-001&amp;newwindow=1&amp;tbm=isch","Еще фото")</f>
        <v>Еще фото</v>
      </c>
      <c r="F190" s="29" t="s">
        <v>145</v>
      </c>
      <c r="G190" s="11" t="s">
        <v>91</v>
      </c>
      <c r="H190" s="11" t="s">
        <v>92</v>
      </c>
      <c r="I190" s="15" t="s">
        <v>93</v>
      </c>
      <c r="J190" s="15" t="s">
        <v>29</v>
      </c>
      <c r="K190" s="16" t="s">
        <v>49</v>
      </c>
      <c r="L190" s="55" t="s">
        <v>353</v>
      </c>
      <c r="M190" s="15"/>
      <c r="N190" s="15" t="s">
        <v>41</v>
      </c>
      <c r="O190" s="15"/>
      <c r="P190" s="16" t="s">
        <v>96</v>
      </c>
      <c r="Q190" s="17">
        <v>16199</v>
      </c>
      <c r="R190" s="18">
        <v>40</v>
      </c>
      <c r="S190" s="19">
        <v>11177.31</v>
      </c>
      <c r="T190" s="20" t="s">
        <v>97</v>
      </c>
      <c r="U190" s="21" t="s">
        <v>99</v>
      </c>
      <c r="V190" s="23">
        <v>41</v>
      </c>
      <c r="W190" s="23">
        <v>3</v>
      </c>
      <c r="X190" s="24"/>
    </row>
    <row r="191" spans="1:24" s="1" customFormat="1" ht="26" customHeight="1" x14ac:dyDescent="0.3">
      <c r="A191" s="25" t="s">
        <v>23</v>
      </c>
      <c r="B191" s="25" t="s">
        <v>351</v>
      </c>
      <c r="C191" s="12" t="s">
        <v>457</v>
      </c>
      <c r="D191" s="58"/>
      <c r="E191" s="39" t="str">
        <f>HYPERLINK("https://www.google.ru/search?q=1011B983-001&amp;newwindow=1&amp;tbm=isch","Еще фото")</f>
        <v>Еще фото</v>
      </c>
      <c r="F191" s="29" t="s">
        <v>145</v>
      </c>
      <c r="G191" s="25" t="s">
        <v>91</v>
      </c>
      <c r="H191" s="25" t="s">
        <v>92</v>
      </c>
      <c r="I191" s="25" t="s">
        <v>93</v>
      </c>
      <c r="J191" s="15" t="s">
        <v>29</v>
      </c>
      <c r="K191" s="16" t="s">
        <v>49</v>
      </c>
      <c r="L191" s="60"/>
      <c r="M191" s="15"/>
      <c r="N191" s="15" t="s">
        <v>41</v>
      </c>
      <c r="O191" s="15"/>
      <c r="P191" s="16" t="s">
        <v>96</v>
      </c>
      <c r="Q191" s="17">
        <v>16199</v>
      </c>
      <c r="R191" s="18">
        <v>40</v>
      </c>
      <c r="S191" s="19">
        <v>11177.31</v>
      </c>
      <c r="T191" s="20" t="s">
        <v>97</v>
      </c>
      <c r="U191" s="21" t="s">
        <v>100</v>
      </c>
      <c r="V191" s="23">
        <v>42</v>
      </c>
      <c r="W191" s="23">
        <v>6</v>
      </c>
      <c r="X191" s="24"/>
    </row>
    <row r="192" spans="1:24" s="1" customFormat="1" ht="26" customHeight="1" x14ac:dyDescent="0.3">
      <c r="A192" s="25" t="s">
        <v>23</v>
      </c>
      <c r="B192" s="25" t="s">
        <v>351</v>
      </c>
      <c r="C192" s="12" t="s">
        <v>457</v>
      </c>
      <c r="D192" s="58"/>
      <c r="E192" s="39" t="str">
        <f>HYPERLINK("https://www.google.ru/search?q=1011B983-001&amp;newwindow=1&amp;tbm=isch","Еще фото")</f>
        <v>Еще фото</v>
      </c>
      <c r="F192" s="29" t="s">
        <v>145</v>
      </c>
      <c r="G192" s="25" t="s">
        <v>91</v>
      </c>
      <c r="H192" s="25" t="s">
        <v>92</v>
      </c>
      <c r="I192" s="25" t="s">
        <v>93</v>
      </c>
      <c r="J192" s="15" t="s">
        <v>29</v>
      </c>
      <c r="K192" s="16" t="s">
        <v>49</v>
      </c>
      <c r="L192" s="60"/>
      <c r="M192" s="15"/>
      <c r="N192" s="15" t="s">
        <v>41</v>
      </c>
      <c r="O192" s="15"/>
      <c r="P192" s="16" t="s">
        <v>96</v>
      </c>
      <c r="Q192" s="17">
        <v>16199</v>
      </c>
      <c r="R192" s="18">
        <v>40</v>
      </c>
      <c r="S192" s="19">
        <v>11177.31</v>
      </c>
      <c r="T192" s="20" t="s">
        <v>97</v>
      </c>
      <c r="U192" s="21" t="s">
        <v>101</v>
      </c>
      <c r="V192" s="28">
        <v>42.5</v>
      </c>
      <c r="W192" s="23">
        <v>9</v>
      </c>
      <c r="X192" s="24"/>
    </row>
    <row r="193" spans="1:24" s="1" customFormat="1" ht="26" customHeight="1" x14ac:dyDescent="0.3">
      <c r="A193" s="25" t="s">
        <v>23</v>
      </c>
      <c r="B193" s="25" t="s">
        <v>351</v>
      </c>
      <c r="C193" s="12" t="s">
        <v>457</v>
      </c>
      <c r="D193" s="59"/>
      <c r="E193" s="39" t="str">
        <f>HYPERLINK("https://www.google.ru/search?q=1011B983-001&amp;newwindow=1&amp;tbm=isch","Еще фото")</f>
        <v>Еще фото</v>
      </c>
      <c r="F193" s="29" t="s">
        <v>145</v>
      </c>
      <c r="G193" s="25" t="s">
        <v>91</v>
      </c>
      <c r="H193" s="25" t="s">
        <v>92</v>
      </c>
      <c r="I193" s="25" t="s">
        <v>93</v>
      </c>
      <c r="J193" s="15" t="s">
        <v>29</v>
      </c>
      <c r="K193" s="16" t="s">
        <v>49</v>
      </c>
      <c r="L193" s="56"/>
      <c r="M193" s="15"/>
      <c r="N193" s="15" t="s">
        <v>41</v>
      </c>
      <c r="O193" s="15"/>
      <c r="P193" s="16" t="s">
        <v>96</v>
      </c>
      <c r="Q193" s="17">
        <v>16199</v>
      </c>
      <c r="R193" s="18">
        <v>40</v>
      </c>
      <c r="S193" s="19">
        <v>11177.31</v>
      </c>
      <c r="T193" s="20" t="s">
        <v>97</v>
      </c>
      <c r="U193" s="21" t="s">
        <v>102</v>
      </c>
      <c r="V193" s="23">
        <v>43</v>
      </c>
      <c r="W193" s="23">
        <v>3</v>
      </c>
      <c r="X193" s="24"/>
    </row>
    <row r="194" spans="1:24" s="1" customFormat="1" ht="52.05" customHeight="1" x14ac:dyDescent="0.3">
      <c r="A194" s="11" t="s">
        <v>23</v>
      </c>
      <c r="B194" s="11" t="s">
        <v>351</v>
      </c>
      <c r="C194" s="12" t="s">
        <v>458</v>
      </c>
      <c r="D194" s="53"/>
      <c r="E194" s="39" t="str">
        <f>HYPERLINK("https://www.google.ru/search?q=1011B983-405&amp;newwindow=1&amp;tbm=isch","Еще фото")</f>
        <v>Еще фото</v>
      </c>
      <c r="F194" s="14"/>
      <c r="G194" s="11" t="s">
        <v>91</v>
      </c>
      <c r="H194" s="11" t="s">
        <v>92</v>
      </c>
      <c r="I194" s="15" t="s">
        <v>93</v>
      </c>
      <c r="J194" s="15" t="s">
        <v>29</v>
      </c>
      <c r="K194" s="16" t="s">
        <v>49</v>
      </c>
      <c r="L194" s="55" t="s">
        <v>353</v>
      </c>
      <c r="M194" s="15"/>
      <c r="N194" s="15" t="s">
        <v>52</v>
      </c>
      <c r="O194" s="15"/>
      <c r="P194" s="16" t="s">
        <v>96</v>
      </c>
      <c r="Q194" s="17">
        <v>15999</v>
      </c>
      <c r="R194" s="18">
        <v>40</v>
      </c>
      <c r="S194" s="19">
        <v>11039.31</v>
      </c>
      <c r="T194" s="20" t="s">
        <v>97</v>
      </c>
      <c r="U194" s="21" t="s">
        <v>148</v>
      </c>
      <c r="V194" s="28">
        <v>40.5</v>
      </c>
      <c r="W194" s="23">
        <v>1</v>
      </c>
      <c r="X194" s="24"/>
    </row>
    <row r="195" spans="1:24" s="1" customFormat="1" ht="61.05" customHeight="1" x14ac:dyDescent="0.3">
      <c r="A195" s="25" t="s">
        <v>23</v>
      </c>
      <c r="B195" s="25" t="s">
        <v>351</v>
      </c>
      <c r="C195" s="12" t="s">
        <v>458</v>
      </c>
      <c r="D195" s="54"/>
      <c r="E195" s="39" t="str">
        <f>HYPERLINK("https://www.google.ru/search?q=1011B983-405&amp;newwindow=1&amp;tbm=isch","Еще фото")</f>
        <v>Еще фото</v>
      </c>
      <c r="F195" s="14"/>
      <c r="G195" s="25" t="s">
        <v>91</v>
      </c>
      <c r="H195" s="25" t="s">
        <v>92</v>
      </c>
      <c r="I195" s="25" t="s">
        <v>93</v>
      </c>
      <c r="J195" s="15" t="s">
        <v>29</v>
      </c>
      <c r="K195" s="16" t="s">
        <v>49</v>
      </c>
      <c r="L195" s="56"/>
      <c r="M195" s="15"/>
      <c r="N195" s="15" t="s">
        <v>52</v>
      </c>
      <c r="O195" s="15"/>
      <c r="P195" s="16" t="s">
        <v>96</v>
      </c>
      <c r="Q195" s="17">
        <v>15999</v>
      </c>
      <c r="R195" s="18">
        <v>40</v>
      </c>
      <c r="S195" s="19">
        <v>11039.31</v>
      </c>
      <c r="T195" s="20" t="s">
        <v>97</v>
      </c>
      <c r="U195" s="21" t="s">
        <v>99</v>
      </c>
      <c r="V195" s="23">
        <v>41</v>
      </c>
      <c r="W195" s="23">
        <v>1</v>
      </c>
      <c r="X195" s="24"/>
    </row>
    <row r="196" spans="1:24" s="1" customFormat="1" ht="35" customHeight="1" x14ac:dyDescent="0.3">
      <c r="A196" s="11" t="s">
        <v>23</v>
      </c>
      <c r="B196" s="11" t="s">
        <v>351</v>
      </c>
      <c r="C196" s="12" t="s">
        <v>459</v>
      </c>
      <c r="D196" s="57"/>
      <c r="E196" s="39" t="str">
        <f>HYPERLINK("https://www.google.ru/search?q=1011B983-750&amp;newwindow=1&amp;tbm=isch","Еще фото")</f>
        <v>Еще фото</v>
      </c>
      <c r="F196" s="14"/>
      <c r="G196" s="11" t="s">
        <v>91</v>
      </c>
      <c r="H196" s="11" t="s">
        <v>92</v>
      </c>
      <c r="I196" s="15" t="s">
        <v>93</v>
      </c>
      <c r="J196" s="15" t="s">
        <v>29</v>
      </c>
      <c r="K196" s="16" t="s">
        <v>49</v>
      </c>
      <c r="L196" s="55" t="s">
        <v>353</v>
      </c>
      <c r="M196" s="15"/>
      <c r="N196" s="15" t="s">
        <v>318</v>
      </c>
      <c r="O196" s="15"/>
      <c r="P196" s="16" t="s">
        <v>96</v>
      </c>
      <c r="Q196" s="17">
        <v>16199</v>
      </c>
      <c r="R196" s="18">
        <v>40</v>
      </c>
      <c r="S196" s="19">
        <v>11177.31</v>
      </c>
      <c r="T196" s="20" t="s">
        <v>97</v>
      </c>
      <c r="U196" s="21" t="s">
        <v>100</v>
      </c>
      <c r="V196" s="23">
        <v>42</v>
      </c>
      <c r="W196" s="23">
        <v>10</v>
      </c>
      <c r="X196" s="24"/>
    </row>
    <row r="197" spans="1:24" s="1" customFormat="1" ht="35" customHeight="1" x14ac:dyDescent="0.3">
      <c r="A197" s="25" t="s">
        <v>23</v>
      </c>
      <c r="B197" s="25" t="s">
        <v>351</v>
      </c>
      <c r="C197" s="12" t="s">
        <v>459</v>
      </c>
      <c r="D197" s="58"/>
      <c r="E197" s="39" t="str">
        <f>HYPERLINK("https://www.google.ru/search?q=1011B983-750&amp;newwindow=1&amp;tbm=isch","Еще фото")</f>
        <v>Еще фото</v>
      </c>
      <c r="F197" s="14"/>
      <c r="G197" s="25" t="s">
        <v>91</v>
      </c>
      <c r="H197" s="25" t="s">
        <v>92</v>
      </c>
      <c r="I197" s="25" t="s">
        <v>93</v>
      </c>
      <c r="J197" s="15" t="s">
        <v>29</v>
      </c>
      <c r="K197" s="16" t="s">
        <v>49</v>
      </c>
      <c r="L197" s="60"/>
      <c r="M197" s="15"/>
      <c r="N197" s="15" t="s">
        <v>318</v>
      </c>
      <c r="O197" s="15"/>
      <c r="P197" s="16" t="s">
        <v>96</v>
      </c>
      <c r="Q197" s="17">
        <v>16199</v>
      </c>
      <c r="R197" s="18">
        <v>40</v>
      </c>
      <c r="S197" s="19">
        <v>11177.31</v>
      </c>
      <c r="T197" s="20" t="s">
        <v>97</v>
      </c>
      <c r="U197" s="21" t="s">
        <v>101</v>
      </c>
      <c r="V197" s="28">
        <v>42.5</v>
      </c>
      <c r="W197" s="23">
        <v>4</v>
      </c>
      <c r="X197" s="24"/>
    </row>
    <row r="198" spans="1:24" s="1" customFormat="1" ht="37.049999999999997" customHeight="1" x14ac:dyDescent="0.3">
      <c r="A198" s="25" t="s">
        <v>23</v>
      </c>
      <c r="B198" s="25" t="s">
        <v>351</v>
      </c>
      <c r="C198" s="12" t="s">
        <v>459</v>
      </c>
      <c r="D198" s="59"/>
      <c r="E198" s="39" t="str">
        <f>HYPERLINK("https://www.google.ru/search?q=1011B983-750&amp;newwindow=1&amp;tbm=isch","Еще фото")</f>
        <v>Еще фото</v>
      </c>
      <c r="F198" s="14"/>
      <c r="G198" s="25" t="s">
        <v>91</v>
      </c>
      <c r="H198" s="25" t="s">
        <v>92</v>
      </c>
      <c r="I198" s="25" t="s">
        <v>93</v>
      </c>
      <c r="J198" s="15" t="s">
        <v>29</v>
      </c>
      <c r="K198" s="16" t="s">
        <v>49</v>
      </c>
      <c r="L198" s="56"/>
      <c r="M198" s="15"/>
      <c r="N198" s="15" t="s">
        <v>318</v>
      </c>
      <c r="O198" s="15"/>
      <c r="P198" s="16" t="s">
        <v>96</v>
      </c>
      <c r="Q198" s="17">
        <v>16199</v>
      </c>
      <c r="R198" s="18">
        <v>40</v>
      </c>
      <c r="S198" s="19">
        <v>11177.31</v>
      </c>
      <c r="T198" s="20" t="s">
        <v>97</v>
      </c>
      <c r="U198" s="21" t="s">
        <v>102</v>
      </c>
      <c r="V198" s="23">
        <v>43</v>
      </c>
      <c r="W198" s="23">
        <v>9</v>
      </c>
      <c r="X198" s="24"/>
    </row>
    <row r="199" spans="1:24" s="1" customFormat="1" ht="13.05" customHeight="1" x14ac:dyDescent="0.3">
      <c r="A199" s="11" t="s">
        <v>23</v>
      </c>
      <c r="B199" s="11" t="s">
        <v>347</v>
      </c>
      <c r="C199" s="12" t="s">
        <v>460</v>
      </c>
      <c r="D199" s="57"/>
      <c r="E199" s="39" t="str">
        <f t="shared" ref="E199:E206" si="1">HYPERLINK("https://www.google.ru/search?q=1011C048-200&amp;newwindow=1&amp;tbm=isch","Еще фото")</f>
        <v>Еще фото</v>
      </c>
      <c r="F199" s="29" t="s">
        <v>145</v>
      </c>
      <c r="G199" s="11" t="s">
        <v>91</v>
      </c>
      <c r="H199" s="11" t="s">
        <v>92</v>
      </c>
      <c r="I199" s="15" t="s">
        <v>93</v>
      </c>
      <c r="J199" s="15" t="s">
        <v>29</v>
      </c>
      <c r="K199" s="16" t="s">
        <v>49</v>
      </c>
      <c r="L199" s="55" t="s">
        <v>461</v>
      </c>
      <c r="M199" s="15" t="s">
        <v>239</v>
      </c>
      <c r="N199" s="15" t="s">
        <v>350</v>
      </c>
      <c r="O199" s="15"/>
      <c r="P199" s="16" t="s">
        <v>96</v>
      </c>
      <c r="Q199" s="17">
        <v>20999</v>
      </c>
      <c r="R199" s="18">
        <v>40</v>
      </c>
      <c r="S199" s="19">
        <v>14489.309999999998</v>
      </c>
      <c r="T199" s="20" t="s">
        <v>97</v>
      </c>
      <c r="U199" s="30" t="s">
        <v>98</v>
      </c>
      <c r="V199" s="23">
        <v>39</v>
      </c>
      <c r="W199" s="23">
        <v>6</v>
      </c>
      <c r="X199" s="24"/>
    </row>
    <row r="200" spans="1:24" s="1" customFormat="1" ht="13.05" customHeight="1" x14ac:dyDescent="0.3">
      <c r="A200" s="25" t="s">
        <v>23</v>
      </c>
      <c r="B200" s="25" t="s">
        <v>347</v>
      </c>
      <c r="C200" s="12" t="s">
        <v>460</v>
      </c>
      <c r="D200" s="58"/>
      <c r="E200" s="39" t="str">
        <f t="shared" si="1"/>
        <v>Еще фото</v>
      </c>
      <c r="F200" s="29" t="s">
        <v>145</v>
      </c>
      <c r="G200" s="25" t="s">
        <v>91</v>
      </c>
      <c r="H200" s="25" t="s">
        <v>92</v>
      </c>
      <c r="I200" s="25" t="s">
        <v>93</v>
      </c>
      <c r="J200" s="15" t="s">
        <v>29</v>
      </c>
      <c r="K200" s="16" t="s">
        <v>49</v>
      </c>
      <c r="L200" s="60"/>
      <c r="M200" s="15" t="s">
        <v>239</v>
      </c>
      <c r="N200" s="15" t="s">
        <v>350</v>
      </c>
      <c r="O200" s="15"/>
      <c r="P200" s="16" t="s">
        <v>96</v>
      </c>
      <c r="Q200" s="17">
        <v>20999</v>
      </c>
      <c r="R200" s="18">
        <v>40</v>
      </c>
      <c r="S200" s="19">
        <v>14489.309999999998</v>
      </c>
      <c r="T200" s="20" t="s">
        <v>97</v>
      </c>
      <c r="U200" s="21" t="s">
        <v>204</v>
      </c>
      <c r="V200" s="23">
        <v>40</v>
      </c>
      <c r="W200" s="23">
        <v>2</v>
      </c>
      <c r="X200" s="24"/>
    </row>
    <row r="201" spans="1:24" s="1" customFormat="1" ht="13.05" customHeight="1" x14ac:dyDescent="0.3">
      <c r="A201" s="25" t="s">
        <v>23</v>
      </c>
      <c r="B201" s="25" t="s">
        <v>347</v>
      </c>
      <c r="C201" s="12" t="s">
        <v>460</v>
      </c>
      <c r="D201" s="58"/>
      <c r="E201" s="39" t="str">
        <f t="shared" si="1"/>
        <v>Еще фото</v>
      </c>
      <c r="F201" s="29" t="s">
        <v>145</v>
      </c>
      <c r="G201" s="25" t="s">
        <v>91</v>
      </c>
      <c r="H201" s="25" t="s">
        <v>92</v>
      </c>
      <c r="I201" s="25" t="s">
        <v>93</v>
      </c>
      <c r="J201" s="15" t="s">
        <v>29</v>
      </c>
      <c r="K201" s="16" t="s">
        <v>49</v>
      </c>
      <c r="L201" s="60"/>
      <c r="M201" s="15" t="s">
        <v>239</v>
      </c>
      <c r="N201" s="15" t="s">
        <v>350</v>
      </c>
      <c r="O201" s="15"/>
      <c r="P201" s="16" t="s">
        <v>96</v>
      </c>
      <c r="Q201" s="17">
        <v>20999</v>
      </c>
      <c r="R201" s="18">
        <v>40</v>
      </c>
      <c r="S201" s="19">
        <v>14489.309999999998</v>
      </c>
      <c r="T201" s="20" t="s">
        <v>97</v>
      </c>
      <c r="U201" s="21" t="s">
        <v>148</v>
      </c>
      <c r="V201" s="28">
        <v>40.5</v>
      </c>
      <c r="W201" s="23">
        <v>1</v>
      </c>
      <c r="X201" s="24"/>
    </row>
    <row r="202" spans="1:24" s="1" customFormat="1" ht="13.05" customHeight="1" x14ac:dyDescent="0.3">
      <c r="A202" s="25" t="s">
        <v>23</v>
      </c>
      <c r="B202" s="25" t="s">
        <v>347</v>
      </c>
      <c r="C202" s="12" t="s">
        <v>460</v>
      </c>
      <c r="D202" s="58"/>
      <c r="E202" s="39" t="str">
        <f t="shared" si="1"/>
        <v>Еще фото</v>
      </c>
      <c r="F202" s="29" t="s">
        <v>145</v>
      </c>
      <c r="G202" s="25" t="s">
        <v>91</v>
      </c>
      <c r="H202" s="25" t="s">
        <v>92</v>
      </c>
      <c r="I202" s="25" t="s">
        <v>93</v>
      </c>
      <c r="J202" s="15" t="s">
        <v>29</v>
      </c>
      <c r="K202" s="16" t="s">
        <v>49</v>
      </c>
      <c r="L202" s="60"/>
      <c r="M202" s="15" t="s">
        <v>239</v>
      </c>
      <c r="N202" s="15" t="s">
        <v>350</v>
      </c>
      <c r="O202" s="15"/>
      <c r="P202" s="16" t="s">
        <v>96</v>
      </c>
      <c r="Q202" s="17">
        <v>20999</v>
      </c>
      <c r="R202" s="18">
        <v>40</v>
      </c>
      <c r="S202" s="19">
        <v>14489.309999999998</v>
      </c>
      <c r="T202" s="20" t="s">
        <v>97</v>
      </c>
      <c r="U202" s="21" t="s">
        <v>99</v>
      </c>
      <c r="V202" s="23">
        <v>41</v>
      </c>
      <c r="W202" s="23">
        <v>8</v>
      </c>
      <c r="X202" s="24"/>
    </row>
    <row r="203" spans="1:24" s="1" customFormat="1" ht="13.05" customHeight="1" x14ac:dyDescent="0.3">
      <c r="A203" s="25" t="s">
        <v>23</v>
      </c>
      <c r="B203" s="25" t="s">
        <v>347</v>
      </c>
      <c r="C203" s="12" t="s">
        <v>460</v>
      </c>
      <c r="D203" s="58"/>
      <c r="E203" s="39" t="str">
        <f t="shared" si="1"/>
        <v>Еще фото</v>
      </c>
      <c r="F203" s="29" t="s">
        <v>145</v>
      </c>
      <c r="G203" s="25" t="s">
        <v>91</v>
      </c>
      <c r="H203" s="25" t="s">
        <v>92</v>
      </c>
      <c r="I203" s="25" t="s">
        <v>93</v>
      </c>
      <c r="J203" s="15" t="s">
        <v>29</v>
      </c>
      <c r="K203" s="16" t="s">
        <v>49</v>
      </c>
      <c r="L203" s="60"/>
      <c r="M203" s="15" t="s">
        <v>239</v>
      </c>
      <c r="N203" s="15" t="s">
        <v>350</v>
      </c>
      <c r="O203" s="15"/>
      <c r="P203" s="16" t="s">
        <v>96</v>
      </c>
      <c r="Q203" s="17">
        <v>20999</v>
      </c>
      <c r="R203" s="18">
        <v>40</v>
      </c>
      <c r="S203" s="19">
        <v>14489.309999999998</v>
      </c>
      <c r="T203" s="20" t="s">
        <v>97</v>
      </c>
      <c r="U203" s="21" t="s">
        <v>100</v>
      </c>
      <c r="V203" s="23">
        <v>42</v>
      </c>
      <c r="W203" s="23">
        <v>3</v>
      </c>
      <c r="X203" s="24"/>
    </row>
    <row r="204" spans="1:24" s="1" customFormat="1" ht="13.05" customHeight="1" x14ac:dyDescent="0.3">
      <c r="A204" s="25" t="s">
        <v>23</v>
      </c>
      <c r="B204" s="25" t="s">
        <v>347</v>
      </c>
      <c r="C204" s="12" t="s">
        <v>460</v>
      </c>
      <c r="D204" s="58"/>
      <c r="E204" s="39" t="str">
        <f t="shared" si="1"/>
        <v>Еще фото</v>
      </c>
      <c r="F204" s="29" t="s">
        <v>145</v>
      </c>
      <c r="G204" s="25" t="s">
        <v>91</v>
      </c>
      <c r="H204" s="25" t="s">
        <v>92</v>
      </c>
      <c r="I204" s="25" t="s">
        <v>93</v>
      </c>
      <c r="J204" s="15" t="s">
        <v>29</v>
      </c>
      <c r="K204" s="16" t="s">
        <v>49</v>
      </c>
      <c r="L204" s="60"/>
      <c r="M204" s="15" t="s">
        <v>239</v>
      </c>
      <c r="N204" s="15" t="s">
        <v>350</v>
      </c>
      <c r="O204" s="15"/>
      <c r="P204" s="16" t="s">
        <v>96</v>
      </c>
      <c r="Q204" s="17">
        <v>20999</v>
      </c>
      <c r="R204" s="18">
        <v>40</v>
      </c>
      <c r="S204" s="19">
        <v>14489.309999999998</v>
      </c>
      <c r="T204" s="20" t="s">
        <v>97</v>
      </c>
      <c r="U204" s="21" t="s">
        <v>101</v>
      </c>
      <c r="V204" s="28">
        <v>42.5</v>
      </c>
      <c r="W204" s="23">
        <v>8</v>
      </c>
      <c r="X204" s="24"/>
    </row>
    <row r="205" spans="1:24" s="1" customFormat="1" ht="13.05" customHeight="1" x14ac:dyDescent="0.3">
      <c r="A205" s="25" t="s">
        <v>23</v>
      </c>
      <c r="B205" s="25" t="s">
        <v>347</v>
      </c>
      <c r="C205" s="12" t="s">
        <v>460</v>
      </c>
      <c r="D205" s="58"/>
      <c r="E205" s="39" t="str">
        <f t="shared" si="1"/>
        <v>Еще фото</v>
      </c>
      <c r="F205" s="29" t="s">
        <v>145</v>
      </c>
      <c r="G205" s="25" t="s">
        <v>91</v>
      </c>
      <c r="H205" s="25" t="s">
        <v>92</v>
      </c>
      <c r="I205" s="25" t="s">
        <v>93</v>
      </c>
      <c r="J205" s="15" t="s">
        <v>29</v>
      </c>
      <c r="K205" s="16" t="s">
        <v>49</v>
      </c>
      <c r="L205" s="60"/>
      <c r="M205" s="15" t="s">
        <v>239</v>
      </c>
      <c r="N205" s="15" t="s">
        <v>350</v>
      </c>
      <c r="O205" s="15"/>
      <c r="P205" s="16" t="s">
        <v>96</v>
      </c>
      <c r="Q205" s="17">
        <v>20999</v>
      </c>
      <c r="R205" s="18">
        <v>40</v>
      </c>
      <c r="S205" s="19">
        <v>14489.309999999998</v>
      </c>
      <c r="T205" s="20" t="s">
        <v>97</v>
      </c>
      <c r="U205" s="21" t="s">
        <v>225</v>
      </c>
      <c r="V205" s="28">
        <v>43.5</v>
      </c>
      <c r="W205" s="23">
        <v>4</v>
      </c>
      <c r="X205" s="24"/>
    </row>
    <row r="206" spans="1:24" s="1" customFormat="1" ht="18" customHeight="1" x14ac:dyDescent="0.3">
      <c r="A206" s="25" t="s">
        <v>23</v>
      </c>
      <c r="B206" s="25" t="s">
        <v>347</v>
      </c>
      <c r="C206" s="12" t="s">
        <v>460</v>
      </c>
      <c r="D206" s="59"/>
      <c r="E206" s="39" t="str">
        <f t="shared" si="1"/>
        <v>Еще фото</v>
      </c>
      <c r="F206" s="29" t="s">
        <v>145</v>
      </c>
      <c r="G206" s="25" t="s">
        <v>91</v>
      </c>
      <c r="H206" s="25" t="s">
        <v>92</v>
      </c>
      <c r="I206" s="25" t="s">
        <v>93</v>
      </c>
      <c r="J206" s="15" t="s">
        <v>29</v>
      </c>
      <c r="K206" s="16" t="s">
        <v>49</v>
      </c>
      <c r="L206" s="56"/>
      <c r="M206" s="15" t="s">
        <v>239</v>
      </c>
      <c r="N206" s="15" t="s">
        <v>350</v>
      </c>
      <c r="O206" s="15"/>
      <c r="P206" s="16" t="s">
        <v>96</v>
      </c>
      <c r="Q206" s="17">
        <v>20999</v>
      </c>
      <c r="R206" s="18">
        <v>40</v>
      </c>
      <c r="S206" s="19">
        <v>14489.309999999998</v>
      </c>
      <c r="T206" s="20" t="s">
        <v>97</v>
      </c>
      <c r="U206" s="21" t="s">
        <v>124</v>
      </c>
      <c r="V206" s="28">
        <v>44.5</v>
      </c>
      <c r="W206" s="23">
        <v>2</v>
      </c>
      <c r="X206" s="24"/>
    </row>
    <row r="207" spans="1:24" s="1" customFormat="1" ht="35" customHeight="1" x14ac:dyDescent="0.3">
      <c r="A207" s="11" t="s">
        <v>23</v>
      </c>
      <c r="B207" s="11" t="s">
        <v>347</v>
      </c>
      <c r="C207" s="12" t="s">
        <v>462</v>
      </c>
      <c r="D207" s="57"/>
      <c r="E207" s="39" t="str">
        <f>HYPERLINK("https://www.google.ru/search?q=1011C048-201&amp;newwindow=1&amp;tbm=isch","Еще фото")</f>
        <v>Еще фото</v>
      </c>
      <c r="F207" s="14"/>
      <c r="G207" s="11" t="s">
        <v>91</v>
      </c>
      <c r="H207" s="11" t="s">
        <v>92</v>
      </c>
      <c r="I207" s="15" t="s">
        <v>93</v>
      </c>
      <c r="J207" s="15" t="s">
        <v>29</v>
      </c>
      <c r="K207" s="16" t="s">
        <v>49</v>
      </c>
      <c r="L207" s="55" t="s">
        <v>463</v>
      </c>
      <c r="M207" s="15" t="s">
        <v>239</v>
      </c>
      <c r="N207" s="15" t="s">
        <v>350</v>
      </c>
      <c r="O207" s="15"/>
      <c r="P207" s="16" t="s">
        <v>96</v>
      </c>
      <c r="Q207" s="17">
        <v>20899</v>
      </c>
      <c r="R207" s="18">
        <v>40</v>
      </c>
      <c r="S207" s="19">
        <v>14420.309999999998</v>
      </c>
      <c r="T207" s="20" t="s">
        <v>97</v>
      </c>
      <c r="U207" s="21" t="s">
        <v>99</v>
      </c>
      <c r="V207" s="23">
        <v>41</v>
      </c>
      <c r="W207" s="23">
        <v>2</v>
      </c>
      <c r="X207" s="24"/>
    </row>
    <row r="208" spans="1:24" s="1" customFormat="1" ht="35" customHeight="1" x14ac:dyDescent="0.3">
      <c r="A208" s="25" t="s">
        <v>23</v>
      </c>
      <c r="B208" s="25" t="s">
        <v>347</v>
      </c>
      <c r="C208" s="12" t="s">
        <v>462</v>
      </c>
      <c r="D208" s="58"/>
      <c r="E208" s="39" t="str">
        <f>HYPERLINK("https://www.google.ru/search?q=1011C048-201&amp;newwindow=1&amp;tbm=isch","Еще фото")</f>
        <v>Еще фото</v>
      </c>
      <c r="F208" s="14"/>
      <c r="G208" s="25" t="s">
        <v>91</v>
      </c>
      <c r="H208" s="25" t="s">
        <v>92</v>
      </c>
      <c r="I208" s="25" t="s">
        <v>93</v>
      </c>
      <c r="J208" s="15" t="s">
        <v>29</v>
      </c>
      <c r="K208" s="16" t="s">
        <v>49</v>
      </c>
      <c r="L208" s="60"/>
      <c r="M208" s="15" t="s">
        <v>239</v>
      </c>
      <c r="N208" s="15" t="s">
        <v>350</v>
      </c>
      <c r="O208" s="15"/>
      <c r="P208" s="16" t="s">
        <v>96</v>
      </c>
      <c r="Q208" s="17">
        <v>20899</v>
      </c>
      <c r="R208" s="18">
        <v>40</v>
      </c>
      <c r="S208" s="19">
        <v>14420.309999999998</v>
      </c>
      <c r="T208" s="20" t="s">
        <v>97</v>
      </c>
      <c r="U208" s="21" t="s">
        <v>101</v>
      </c>
      <c r="V208" s="28">
        <v>42.5</v>
      </c>
      <c r="W208" s="23">
        <v>1</v>
      </c>
      <c r="X208" s="24"/>
    </row>
    <row r="209" spans="1:24" s="1" customFormat="1" ht="37.049999999999997" customHeight="1" x14ac:dyDescent="0.3">
      <c r="A209" s="25" t="s">
        <v>23</v>
      </c>
      <c r="B209" s="25" t="s">
        <v>347</v>
      </c>
      <c r="C209" s="12" t="s">
        <v>462</v>
      </c>
      <c r="D209" s="59"/>
      <c r="E209" s="39" t="str">
        <f>HYPERLINK("https://www.google.ru/search?q=1011C048-201&amp;newwindow=1&amp;tbm=isch","Еще фото")</f>
        <v>Еще фото</v>
      </c>
      <c r="F209" s="14"/>
      <c r="G209" s="25" t="s">
        <v>91</v>
      </c>
      <c r="H209" s="25" t="s">
        <v>92</v>
      </c>
      <c r="I209" s="25" t="s">
        <v>93</v>
      </c>
      <c r="J209" s="15" t="s">
        <v>29</v>
      </c>
      <c r="K209" s="16" t="s">
        <v>49</v>
      </c>
      <c r="L209" s="56"/>
      <c r="M209" s="15" t="s">
        <v>239</v>
      </c>
      <c r="N209" s="15" t="s">
        <v>350</v>
      </c>
      <c r="O209" s="15"/>
      <c r="P209" s="16" t="s">
        <v>96</v>
      </c>
      <c r="Q209" s="17">
        <v>20899</v>
      </c>
      <c r="R209" s="18">
        <v>40</v>
      </c>
      <c r="S209" s="19">
        <v>14420.309999999998</v>
      </c>
      <c r="T209" s="20" t="s">
        <v>97</v>
      </c>
      <c r="U209" s="21" t="s">
        <v>102</v>
      </c>
      <c r="V209" s="23">
        <v>43</v>
      </c>
      <c r="W209" s="23">
        <v>1</v>
      </c>
      <c r="X209" s="24"/>
    </row>
    <row r="210" spans="1:24" s="1" customFormat="1" ht="35" customHeight="1" x14ac:dyDescent="0.3">
      <c r="A210" s="11" t="s">
        <v>23</v>
      </c>
      <c r="B210" s="11" t="s">
        <v>167</v>
      </c>
      <c r="C210" s="12" t="s">
        <v>464</v>
      </c>
      <c r="D210" s="57"/>
      <c r="E210" s="39" t="str">
        <f>HYPERLINK("https://www.google.ru/search?q=1011C050-001&amp;newwindow=1&amp;tbm=isch","Еще фото")</f>
        <v>Еще фото</v>
      </c>
      <c r="F210" s="14"/>
      <c r="G210" s="11" t="s">
        <v>91</v>
      </c>
      <c r="H210" s="11" t="s">
        <v>92</v>
      </c>
      <c r="I210" s="15" t="s">
        <v>93</v>
      </c>
      <c r="J210" s="15" t="s">
        <v>29</v>
      </c>
      <c r="K210" s="16" t="s">
        <v>49</v>
      </c>
      <c r="L210" s="55" t="s">
        <v>465</v>
      </c>
      <c r="M210" s="15"/>
      <c r="N210" s="15" t="s">
        <v>41</v>
      </c>
      <c r="O210" s="15"/>
      <c r="P210" s="16" t="s">
        <v>136</v>
      </c>
      <c r="Q210" s="17">
        <v>8099</v>
      </c>
      <c r="R210" s="18">
        <v>40</v>
      </c>
      <c r="S210" s="19">
        <v>5588.3099999999995</v>
      </c>
      <c r="T210" s="20" t="s">
        <v>97</v>
      </c>
      <c r="U210" s="21" t="s">
        <v>100</v>
      </c>
      <c r="V210" s="23">
        <v>42</v>
      </c>
      <c r="W210" s="23">
        <v>13</v>
      </c>
      <c r="X210" s="24"/>
    </row>
    <row r="211" spans="1:24" s="1" customFormat="1" ht="35" customHeight="1" x14ac:dyDescent="0.3">
      <c r="A211" s="25" t="s">
        <v>23</v>
      </c>
      <c r="B211" s="25" t="s">
        <v>167</v>
      </c>
      <c r="C211" s="12" t="s">
        <v>464</v>
      </c>
      <c r="D211" s="58"/>
      <c r="E211" s="39" t="str">
        <f>HYPERLINK("https://www.google.ru/search?q=1011C050-001&amp;newwindow=1&amp;tbm=isch","Еще фото")</f>
        <v>Еще фото</v>
      </c>
      <c r="F211" s="14"/>
      <c r="G211" s="25" t="s">
        <v>91</v>
      </c>
      <c r="H211" s="25" t="s">
        <v>92</v>
      </c>
      <c r="I211" s="25" t="s">
        <v>93</v>
      </c>
      <c r="J211" s="15" t="s">
        <v>29</v>
      </c>
      <c r="K211" s="16" t="s">
        <v>49</v>
      </c>
      <c r="L211" s="60"/>
      <c r="M211" s="15"/>
      <c r="N211" s="15" t="s">
        <v>41</v>
      </c>
      <c r="O211" s="15"/>
      <c r="P211" s="16" t="s">
        <v>136</v>
      </c>
      <c r="Q211" s="17">
        <v>8099</v>
      </c>
      <c r="R211" s="18">
        <v>40</v>
      </c>
      <c r="S211" s="19">
        <v>5588.3099999999995</v>
      </c>
      <c r="T211" s="20" t="s">
        <v>97</v>
      </c>
      <c r="U211" s="21" t="s">
        <v>101</v>
      </c>
      <c r="V211" s="28">
        <v>42.5</v>
      </c>
      <c r="W211" s="23">
        <v>13</v>
      </c>
      <c r="X211" s="24"/>
    </row>
    <row r="212" spans="1:24" s="1" customFormat="1" ht="37.049999999999997" customHeight="1" x14ac:dyDescent="0.3">
      <c r="A212" s="25" t="s">
        <v>23</v>
      </c>
      <c r="B212" s="25" t="s">
        <v>167</v>
      </c>
      <c r="C212" s="12" t="s">
        <v>464</v>
      </c>
      <c r="D212" s="59"/>
      <c r="E212" s="39" t="str">
        <f>HYPERLINK("https://www.google.ru/search?q=1011C050-001&amp;newwindow=1&amp;tbm=isch","Еще фото")</f>
        <v>Еще фото</v>
      </c>
      <c r="F212" s="14"/>
      <c r="G212" s="25" t="s">
        <v>91</v>
      </c>
      <c r="H212" s="25" t="s">
        <v>92</v>
      </c>
      <c r="I212" s="25" t="s">
        <v>93</v>
      </c>
      <c r="J212" s="15" t="s">
        <v>29</v>
      </c>
      <c r="K212" s="16" t="s">
        <v>49</v>
      </c>
      <c r="L212" s="56"/>
      <c r="M212" s="15"/>
      <c r="N212" s="15" t="s">
        <v>41</v>
      </c>
      <c r="O212" s="15"/>
      <c r="P212" s="16" t="s">
        <v>136</v>
      </c>
      <c r="Q212" s="17">
        <v>8099</v>
      </c>
      <c r="R212" s="18">
        <v>40</v>
      </c>
      <c r="S212" s="19">
        <v>5588.3099999999995</v>
      </c>
      <c r="T212" s="20" t="s">
        <v>97</v>
      </c>
      <c r="U212" s="21" t="s">
        <v>102</v>
      </c>
      <c r="V212" s="23">
        <v>43</v>
      </c>
      <c r="W212" s="23">
        <v>10</v>
      </c>
      <c r="X212" s="24"/>
    </row>
    <row r="213" spans="1:24" s="1" customFormat="1" ht="52.05" customHeight="1" x14ac:dyDescent="0.3">
      <c r="A213" s="11" t="s">
        <v>23</v>
      </c>
      <c r="B213" s="11" t="s">
        <v>167</v>
      </c>
      <c r="C213" s="12" t="s">
        <v>466</v>
      </c>
      <c r="D213" s="53"/>
      <c r="E213" s="39" t="str">
        <f>HYPERLINK("https://www.google.ru/search?q=1011C050-401&amp;newwindow=1&amp;tbm=isch","Еще фото")</f>
        <v>Еще фото</v>
      </c>
      <c r="F213" s="14"/>
      <c r="G213" s="11" t="s">
        <v>91</v>
      </c>
      <c r="H213" s="11" t="s">
        <v>92</v>
      </c>
      <c r="I213" s="15" t="s">
        <v>93</v>
      </c>
      <c r="J213" s="15" t="s">
        <v>29</v>
      </c>
      <c r="K213" s="16" t="s">
        <v>49</v>
      </c>
      <c r="L213" s="55" t="s">
        <v>465</v>
      </c>
      <c r="M213" s="15"/>
      <c r="N213" s="15" t="s">
        <v>52</v>
      </c>
      <c r="O213" s="15"/>
      <c r="P213" s="16" t="s">
        <v>136</v>
      </c>
      <c r="Q213" s="17">
        <v>8099</v>
      </c>
      <c r="R213" s="18">
        <v>40</v>
      </c>
      <c r="S213" s="19">
        <v>5588.3099999999995</v>
      </c>
      <c r="T213" s="20" t="s">
        <v>97</v>
      </c>
      <c r="U213" s="21" t="s">
        <v>100</v>
      </c>
      <c r="V213" s="23">
        <v>42</v>
      </c>
      <c r="W213" s="23">
        <v>5</v>
      </c>
      <c r="X213" s="24"/>
    </row>
    <row r="214" spans="1:24" s="1" customFormat="1" ht="61.05" customHeight="1" x14ac:dyDescent="0.3">
      <c r="A214" s="25" t="s">
        <v>23</v>
      </c>
      <c r="B214" s="25" t="s">
        <v>167</v>
      </c>
      <c r="C214" s="12" t="s">
        <v>466</v>
      </c>
      <c r="D214" s="54"/>
      <c r="E214" s="39" t="str">
        <f>HYPERLINK("https://www.google.ru/search?q=1011C050-401&amp;newwindow=1&amp;tbm=isch","Еще фото")</f>
        <v>Еще фото</v>
      </c>
      <c r="F214" s="14"/>
      <c r="G214" s="25" t="s">
        <v>91</v>
      </c>
      <c r="H214" s="25" t="s">
        <v>92</v>
      </c>
      <c r="I214" s="25" t="s">
        <v>93</v>
      </c>
      <c r="J214" s="15" t="s">
        <v>29</v>
      </c>
      <c r="K214" s="16" t="s">
        <v>49</v>
      </c>
      <c r="L214" s="56"/>
      <c r="M214" s="15"/>
      <c r="N214" s="15" t="s">
        <v>52</v>
      </c>
      <c r="O214" s="15"/>
      <c r="P214" s="16" t="s">
        <v>136</v>
      </c>
      <c r="Q214" s="17">
        <v>8099</v>
      </c>
      <c r="R214" s="18">
        <v>40</v>
      </c>
      <c r="S214" s="19">
        <v>5588.3099999999995</v>
      </c>
      <c r="T214" s="20" t="s">
        <v>97</v>
      </c>
      <c r="U214" s="21" t="s">
        <v>101</v>
      </c>
      <c r="V214" s="28">
        <v>42.5</v>
      </c>
      <c r="W214" s="23">
        <v>1</v>
      </c>
      <c r="X214" s="24"/>
    </row>
    <row r="215" spans="1:24" s="1" customFormat="1" ht="52.05" customHeight="1" x14ac:dyDescent="0.3">
      <c r="A215" s="11" t="s">
        <v>23</v>
      </c>
      <c r="B215" s="11" t="s">
        <v>288</v>
      </c>
      <c r="C215" s="12" t="s">
        <v>467</v>
      </c>
      <c r="D215" s="53"/>
      <c r="E215" s="39" t="str">
        <f>HYPERLINK("https://www.google.ru/search?q=1011C052-001&amp;newwindow=1&amp;tbm=isch","Еще фото")</f>
        <v>Еще фото</v>
      </c>
      <c r="F215" s="14" t="s">
        <v>172</v>
      </c>
      <c r="G215" s="11" t="s">
        <v>91</v>
      </c>
      <c r="H215" s="11" t="s">
        <v>92</v>
      </c>
      <c r="I215" s="15" t="s">
        <v>93</v>
      </c>
      <c r="J215" s="15" t="s">
        <v>29</v>
      </c>
      <c r="K215" s="16" t="s">
        <v>49</v>
      </c>
      <c r="L215" s="55" t="s">
        <v>356</v>
      </c>
      <c r="M215" s="15" t="s">
        <v>141</v>
      </c>
      <c r="N215" s="15" t="s">
        <v>41</v>
      </c>
      <c r="O215" s="15"/>
      <c r="P215" s="16" t="s">
        <v>96</v>
      </c>
      <c r="Q215" s="17">
        <v>24499</v>
      </c>
      <c r="R215" s="18">
        <v>40</v>
      </c>
      <c r="S215" s="19">
        <v>16904.309999999998</v>
      </c>
      <c r="T215" s="20" t="s">
        <v>97</v>
      </c>
      <c r="U215" s="21" t="s">
        <v>99</v>
      </c>
      <c r="V215" s="23">
        <v>41</v>
      </c>
      <c r="W215" s="23">
        <v>4</v>
      </c>
      <c r="X215" s="24"/>
    </row>
    <row r="216" spans="1:24" s="1" customFormat="1" ht="61.05" customHeight="1" x14ac:dyDescent="0.3">
      <c r="A216" s="25" t="s">
        <v>23</v>
      </c>
      <c r="B216" s="25" t="s">
        <v>288</v>
      </c>
      <c r="C216" s="12" t="s">
        <v>467</v>
      </c>
      <c r="D216" s="54"/>
      <c r="E216" s="39" t="str">
        <f>HYPERLINK("https://www.google.ru/search?q=1011C052-001&amp;newwindow=1&amp;tbm=isch","Еще фото")</f>
        <v>Еще фото</v>
      </c>
      <c r="F216" s="14" t="s">
        <v>172</v>
      </c>
      <c r="G216" s="25" t="s">
        <v>91</v>
      </c>
      <c r="H216" s="25" t="s">
        <v>92</v>
      </c>
      <c r="I216" s="25" t="s">
        <v>93</v>
      </c>
      <c r="J216" s="15" t="s">
        <v>29</v>
      </c>
      <c r="K216" s="16" t="s">
        <v>49</v>
      </c>
      <c r="L216" s="56"/>
      <c r="M216" s="15" t="s">
        <v>141</v>
      </c>
      <c r="N216" s="15" t="s">
        <v>41</v>
      </c>
      <c r="O216" s="15"/>
      <c r="P216" s="16" t="s">
        <v>96</v>
      </c>
      <c r="Q216" s="17">
        <v>24499</v>
      </c>
      <c r="R216" s="18">
        <v>40</v>
      </c>
      <c r="S216" s="19">
        <v>16904.309999999998</v>
      </c>
      <c r="T216" s="20" t="s">
        <v>97</v>
      </c>
      <c r="U216" s="21" t="s">
        <v>100</v>
      </c>
      <c r="V216" s="23">
        <v>42</v>
      </c>
      <c r="W216" s="23">
        <v>1</v>
      </c>
      <c r="X216" s="24"/>
    </row>
    <row r="217" spans="1:24" s="1" customFormat="1" ht="52.05" customHeight="1" x14ac:dyDescent="0.3">
      <c r="A217" s="11" t="s">
        <v>23</v>
      </c>
      <c r="B217" s="11" t="s">
        <v>288</v>
      </c>
      <c r="C217" s="12" t="s">
        <v>468</v>
      </c>
      <c r="D217" s="53"/>
      <c r="E217" s="39" t="str">
        <f>HYPERLINK("https://www.google.ru/search?q=1011C052-002&amp;newwindow=1&amp;tbm=isch","Еще фото")</f>
        <v>Еще фото</v>
      </c>
      <c r="F217" s="29" t="s">
        <v>145</v>
      </c>
      <c r="G217" s="11" t="s">
        <v>91</v>
      </c>
      <c r="H217" s="11" t="s">
        <v>92</v>
      </c>
      <c r="I217" s="15" t="s">
        <v>93</v>
      </c>
      <c r="J217" s="15" t="s">
        <v>29</v>
      </c>
      <c r="K217" s="16" t="s">
        <v>49</v>
      </c>
      <c r="L217" s="55" t="s">
        <v>356</v>
      </c>
      <c r="M217" s="15" t="s">
        <v>141</v>
      </c>
      <c r="N217" s="15" t="s">
        <v>41</v>
      </c>
      <c r="O217" s="15"/>
      <c r="P217" s="16" t="s">
        <v>96</v>
      </c>
      <c r="Q217" s="17">
        <v>24499</v>
      </c>
      <c r="R217" s="18">
        <v>40</v>
      </c>
      <c r="S217" s="19">
        <v>16904.309999999998</v>
      </c>
      <c r="T217" s="20" t="s">
        <v>97</v>
      </c>
      <c r="U217" s="21" t="s">
        <v>99</v>
      </c>
      <c r="V217" s="23">
        <v>41</v>
      </c>
      <c r="W217" s="23">
        <v>4</v>
      </c>
      <c r="X217" s="24"/>
    </row>
    <row r="218" spans="1:24" s="1" customFormat="1" ht="61.05" customHeight="1" x14ac:dyDescent="0.3">
      <c r="A218" s="25" t="s">
        <v>23</v>
      </c>
      <c r="B218" s="25" t="s">
        <v>288</v>
      </c>
      <c r="C218" s="12" t="s">
        <v>468</v>
      </c>
      <c r="D218" s="54"/>
      <c r="E218" s="39" t="str">
        <f>HYPERLINK("https://www.google.ru/search?q=1011C052-002&amp;newwindow=1&amp;tbm=isch","Еще фото")</f>
        <v>Еще фото</v>
      </c>
      <c r="F218" s="29" t="s">
        <v>145</v>
      </c>
      <c r="G218" s="25" t="s">
        <v>91</v>
      </c>
      <c r="H218" s="25" t="s">
        <v>92</v>
      </c>
      <c r="I218" s="25" t="s">
        <v>93</v>
      </c>
      <c r="J218" s="15" t="s">
        <v>29</v>
      </c>
      <c r="K218" s="16" t="s">
        <v>49</v>
      </c>
      <c r="L218" s="56"/>
      <c r="M218" s="15" t="s">
        <v>141</v>
      </c>
      <c r="N218" s="15" t="s">
        <v>41</v>
      </c>
      <c r="O218" s="15"/>
      <c r="P218" s="16" t="s">
        <v>96</v>
      </c>
      <c r="Q218" s="17">
        <v>24499</v>
      </c>
      <c r="R218" s="18">
        <v>40</v>
      </c>
      <c r="S218" s="19">
        <v>16904.309999999998</v>
      </c>
      <c r="T218" s="20" t="s">
        <v>97</v>
      </c>
      <c r="U218" s="21" t="s">
        <v>101</v>
      </c>
      <c r="V218" s="28">
        <v>42.5</v>
      </c>
      <c r="W218" s="23">
        <v>5</v>
      </c>
      <c r="X218" s="24"/>
    </row>
    <row r="219" spans="1:24" s="1" customFormat="1" ht="21" customHeight="1" x14ac:dyDescent="0.3">
      <c r="A219" s="11" t="s">
        <v>23</v>
      </c>
      <c r="B219" s="11" t="s">
        <v>288</v>
      </c>
      <c r="C219" s="26" t="s">
        <v>469</v>
      </c>
      <c r="D219" s="57"/>
      <c r="E219" s="39" t="str">
        <f>HYPERLINK("https://www.google.ru/search?q=1011C052-004&amp;newwindow=1&amp;tbm=isch","Еще фото")</f>
        <v>Еще фото</v>
      </c>
      <c r="F219" s="14" t="s">
        <v>172</v>
      </c>
      <c r="G219" s="11" t="s">
        <v>91</v>
      </c>
      <c r="H219" s="11" t="s">
        <v>92</v>
      </c>
      <c r="I219" s="15" t="s">
        <v>93</v>
      </c>
      <c r="J219" s="15" t="s">
        <v>29</v>
      </c>
      <c r="K219" s="16" t="s">
        <v>49</v>
      </c>
      <c r="L219" s="55" t="s">
        <v>356</v>
      </c>
      <c r="M219" s="15" t="s">
        <v>141</v>
      </c>
      <c r="N219" s="15" t="s">
        <v>41</v>
      </c>
      <c r="O219" s="15"/>
      <c r="P219" s="16" t="s">
        <v>96</v>
      </c>
      <c r="Q219" s="17">
        <v>24499</v>
      </c>
      <c r="R219" s="18">
        <v>40</v>
      </c>
      <c r="S219" s="19">
        <v>16904.309999999998</v>
      </c>
      <c r="T219" s="20" t="s">
        <v>97</v>
      </c>
      <c r="U219" s="21" t="s">
        <v>148</v>
      </c>
      <c r="V219" s="28">
        <v>40.5</v>
      </c>
      <c r="W219" s="23">
        <v>3</v>
      </c>
      <c r="X219" s="24"/>
    </row>
    <row r="220" spans="1:24" s="1" customFormat="1" ht="21" customHeight="1" x14ac:dyDescent="0.3">
      <c r="A220" s="25" t="s">
        <v>23</v>
      </c>
      <c r="B220" s="25" t="s">
        <v>288</v>
      </c>
      <c r="C220" s="27" t="s">
        <v>469</v>
      </c>
      <c r="D220" s="58"/>
      <c r="E220" s="39" t="str">
        <f>HYPERLINK("https://www.google.ru/search?q=1011C052-004&amp;newwindow=1&amp;tbm=isch","Еще фото")</f>
        <v>Еще фото</v>
      </c>
      <c r="F220" s="14" t="s">
        <v>172</v>
      </c>
      <c r="G220" s="25" t="s">
        <v>91</v>
      </c>
      <c r="H220" s="25" t="s">
        <v>92</v>
      </c>
      <c r="I220" s="25" t="s">
        <v>93</v>
      </c>
      <c r="J220" s="15" t="s">
        <v>29</v>
      </c>
      <c r="K220" s="16" t="s">
        <v>49</v>
      </c>
      <c r="L220" s="60"/>
      <c r="M220" s="15" t="s">
        <v>141</v>
      </c>
      <c r="N220" s="15" t="s">
        <v>41</v>
      </c>
      <c r="O220" s="15"/>
      <c r="P220" s="16" t="s">
        <v>96</v>
      </c>
      <c r="Q220" s="17">
        <v>24499</v>
      </c>
      <c r="R220" s="18">
        <v>40</v>
      </c>
      <c r="S220" s="19">
        <v>16904.309999999998</v>
      </c>
      <c r="T220" s="20" t="s">
        <v>97</v>
      </c>
      <c r="U220" s="21" t="s">
        <v>99</v>
      </c>
      <c r="V220" s="23">
        <v>41</v>
      </c>
      <c r="W220" s="23">
        <v>4</v>
      </c>
      <c r="X220" s="24"/>
    </row>
    <row r="221" spans="1:24" s="1" customFormat="1" ht="21" customHeight="1" x14ac:dyDescent="0.3">
      <c r="A221" s="25" t="s">
        <v>23</v>
      </c>
      <c r="B221" s="25" t="s">
        <v>288</v>
      </c>
      <c r="C221" s="27" t="s">
        <v>469</v>
      </c>
      <c r="D221" s="58"/>
      <c r="E221" s="39" t="str">
        <f>HYPERLINK("https://www.google.ru/search?q=1011C052-004&amp;newwindow=1&amp;tbm=isch","Еще фото")</f>
        <v>Еще фото</v>
      </c>
      <c r="F221" s="14" t="s">
        <v>172</v>
      </c>
      <c r="G221" s="25" t="s">
        <v>91</v>
      </c>
      <c r="H221" s="25" t="s">
        <v>92</v>
      </c>
      <c r="I221" s="25" t="s">
        <v>93</v>
      </c>
      <c r="J221" s="15" t="s">
        <v>29</v>
      </c>
      <c r="K221" s="16" t="s">
        <v>49</v>
      </c>
      <c r="L221" s="60"/>
      <c r="M221" s="15" t="s">
        <v>141</v>
      </c>
      <c r="N221" s="15" t="s">
        <v>41</v>
      </c>
      <c r="O221" s="15"/>
      <c r="P221" s="16" t="s">
        <v>96</v>
      </c>
      <c r="Q221" s="17">
        <v>24499</v>
      </c>
      <c r="R221" s="18">
        <v>40</v>
      </c>
      <c r="S221" s="19">
        <v>16904.309999999998</v>
      </c>
      <c r="T221" s="20" t="s">
        <v>97</v>
      </c>
      <c r="U221" s="21" t="s">
        <v>225</v>
      </c>
      <c r="V221" s="28">
        <v>43.5</v>
      </c>
      <c r="W221" s="23">
        <v>2</v>
      </c>
      <c r="X221" s="24"/>
    </row>
    <row r="222" spans="1:24" s="1" customFormat="1" ht="21" customHeight="1" x14ac:dyDescent="0.3">
      <c r="A222" s="25" t="s">
        <v>23</v>
      </c>
      <c r="B222" s="25" t="s">
        <v>288</v>
      </c>
      <c r="C222" s="27" t="s">
        <v>469</v>
      </c>
      <c r="D222" s="58"/>
      <c r="E222" s="39" t="str">
        <f>HYPERLINK("https://www.google.ru/search?q=1011C052-004&amp;newwindow=1&amp;tbm=isch","Еще фото")</f>
        <v>Еще фото</v>
      </c>
      <c r="F222" s="14" t="s">
        <v>172</v>
      </c>
      <c r="G222" s="25" t="s">
        <v>91</v>
      </c>
      <c r="H222" s="25" t="s">
        <v>92</v>
      </c>
      <c r="I222" s="25" t="s">
        <v>93</v>
      </c>
      <c r="J222" s="15" t="s">
        <v>29</v>
      </c>
      <c r="K222" s="16" t="s">
        <v>49</v>
      </c>
      <c r="L222" s="60"/>
      <c r="M222" s="15" t="s">
        <v>141</v>
      </c>
      <c r="N222" s="15" t="s">
        <v>41</v>
      </c>
      <c r="O222" s="15"/>
      <c r="P222" s="16" t="s">
        <v>96</v>
      </c>
      <c r="Q222" s="17">
        <v>24499</v>
      </c>
      <c r="R222" s="18">
        <v>40</v>
      </c>
      <c r="S222" s="19">
        <v>16904.309999999998</v>
      </c>
      <c r="T222" s="20" t="s">
        <v>97</v>
      </c>
      <c r="U222" s="21" t="s">
        <v>124</v>
      </c>
      <c r="V222" s="28">
        <v>44.5</v>
      </c>
      <c r="W222" s="23">
        <v>1</v>
      </c>
      <c r="X222" s="24"/>
    </row>
    <row r="223" spans="1:24" s="1" customFormat="1" ht="32" customHeight="1" x14ac:dyDescent="0.3">
      <c r="A223" s="25" t="s">
        <v>23</v>
      </c>
      <c r="B223" s="25" t="s">
        <v>288</v>
      </c>
      <c r="C223" s="27" t="s">
        <v>469</v>
      </c>
      <c r="D223" s="59"/>
      <c r="E223" s="39" t="str">
        <f>HYPERLINK("https://www.google.ru/search?q=1011C052-004&amp;newwindow=1&amp;tbm=isch","Еще фото")</f>
        <v>Еще фото</v>
      </c>
      <c r="F223" s="14" t="s">
        <v>172</v>
      </c>
      <c r="G223" s="25" t="s">
        <v>91</v>
      </c>
      <c r="H223" s="25" t="s">
        <v>92</v>
      </c>
      <c r="I223" s="25" t="s">
        <v>93</v>
      </c>
      <c r="J223" s="15" t="s">
        <v>29</v>
      </c>
      <c r="K223" s="16" t="s">
        <v>49</v>
      </c>
      <c r="L223" s="56"/>
      <c r="M223" s="15" t="s">
        <v>141</v>
      </c>
      <c r="N223" s="15" t="s">
        <v>41</v>
      </c>
      <c r="O223" s="15"/>
      <c r="P223" s="16" t="s">
        <v>96</v>
      </c>
      <c r="Q223" s="17">
        <v>24499</v>
      </c>
      <c r="R223" s="18">
        <v>40</v>
      </c>
      <c r="S223" s="19">
        <v>16904.309999999998</v>
      </c>
      <c r="T223" s="20" t="s">
        <v>97</v>
      </c>
      <c r="U223" s="21" t="s">
        <v>216</v>
      </c>
      <c r="V223" s="23">
        <v>45</v>
      </c>
      <c r="W223" s="23">
        <v>1</v>
      </c>
      <c r="X223" s="24"/>
    </row>
    <row r="224" spans="1:24" s="1" customFormat="1" ht="21" customHeight="1" x14ac:dyDescent="0.3">
      <c r="A224" s="11" t="s">
        <v>23</v>
      </c>
      <c r="B224" s="11" t="s">
        <v>288</v>
      </c>
      <c r="C224" s="26" t="s">
        <v>470</v>
      </c>
      <c r="D224" s="57"/>
      <c r="E224" s="39" t="str">
        <f>HYPERLINK("https://www.google.ru/search?q=1011C052-402&amp;newwindow=1&amp;tbm=isch","Еще фото")</f>
        <v>Еще фото</v>
      </c>
      <c r="F224" s="14" t="s">
        <v>172</v>
      </c>
      <c r="G224" s="11" t="s">
        <v>91</v>
      </c>
      <c r="H224" s="11" t="s">
        <v>92</v>
      </c>
      <c r="I224" s="15" t="s">
        <v>93</v>
      </c>
      <c r="J224" s="15" t="s">
        <v>29</v>
      </c>
      <c r="K224" s="16" t="s">
        <v>49</v>
      </c>
      <c r="L224" s="55" t="s">
        <v>356</v>
      </c>
      <c r="M224" s="15" t="s">
        <v>141</v>
      </c>
      <c r="N224" s="15" t="s">
        <v>235</v>
      </c>
      <c r="O224" s="15"/>
      <c r="P224" s="16" t="s">
        <v>96</v>
      </c>
      <c r="Q224" s="17">
        <v>24499</v>
      </c>
      <c r="R224" s="18">
        <v>40</v>
      </c>
      <c r="S224" s="19">
        <v>16904.309999999998</v>
      </c>
      <c r="T224" s="20" t="s">
        <v>97</v>
      </c>
      <c r="U224" s="21" t="s">
        <v>204</v>
      </c>
      <c r="V224" s="23">
        <v>40</v>
      </c>
      <c r="W224" s="23">
        <v>1</v>
      </c>
      <c r="X224" s="24"/>
    </row>
    <row r="225" spans="1:24" s="1" customFormat="1" ht="21" customHeight="1" x14ac:dyDescent="0.3">
      <c r="A225" s="25" t="s">
        <v>23</v>
      </c>
      <c r="B225" s="25" t="s">
        <v>288</v>
      </c>
      <c r="C225" s="27" t="s">
        <v>470</v>
      </c>
      <c r="D225" s="58"/>
      <c r="E225" s="39" t="str">
        <f>HYPERLINK("https://www.google.ru/search?q=1011C052-402&amp;newwindow=1&amp;tbm=isch","Еще фото")</f>
        <v>Еще фото</v>
      </c>
      <c r="F225" s="14" t="s">
        <v>172</v>
      </c>
      <c r="G225" s="25" t="s">
        <v>91</v>
      </c>
      <c r="H225" s="25" t="s">
        <v>92</v>
      </c>
      <c r="I225" s="25" t="s">
        <v>93</v>
      </c>
      <c r="J225" s="15" t="s">
        <v>29</v>
      </c>
      <c r="K225" s="16" t="s">
        <v>49</v>
      </c>
      <c r="L225" s="60"/>
      <c r="M225" s="15" t="s">
        <v>141</v>
      </c>
      <c r="N225" s="15" t="s">
        <v>235</v>
      </c>
      <c r="O225" s="15"/>
      <c r="P225" s="16" t="s">
        <v>96</v>
      </c>
      <c r="Q225" s="17">
        <v>24499</v>
      </c>
      <c r="R225" s="18">
        <v>40</v>
      </c>
      <c r="S225" s="19">
        <v>16904.309999999998</v>
      </c>
      <c r="T225" s="20" t="s">
        <v>97</v>
      </c>
      <c r="U225" s="21" t="s">
        <v>99</v>
      </c>
      <c r="V225" s="23">
        <v>41</v>
      </c>
      <c r="W225" s="23">
        <v>3</v>
      </c>
      <c r="X225" s="24"/>
    </row>
    <row r="226" spans="1:24" s="1" customFormat="1" ht="21" customHeight="1" x14ac:dyDescent="0.3">
      <c r="A226" s="25" t="s">
        <v>23</v>
      </c>
      <c r="B226" s="25" t="s">
        <v>288</v>
      </c>
      <c r="C226" s="27" t="s">
        <v>470</v>
      </c>
      <c r="D226" s="58"/>
      <c r="E226" s="39" t="str">
        <f>HYPERLINK("https://www.google.ru/search?q=1011C052-402&amp;newwindow=1&amp;tbm=isch","Еще фото")</f>
        <v>Еще фото</v>
      </c>
      <c r="F226" s="14" t="s">
        <v>172</v>
      </c>
      <c r="G226" s="25" t="s">
        <v>91</v>
      </c>
      <c r="H226" s="25" t="s">
        <v>92</v>
      </c>
      <c r="I226" s="25" t="s">
        <v>93</v>
      </c>
      <c r="J226" s="15" t="s">
        <v>29</v>
      </c>
      <c r="K226" s="16" t="s">
        <v>49</v>
      </c>
      <c r="L226" s="60"/>
      <c r="M226" s="15" t="s">
        <v>141</v>
      </c>
      <c r="N226" s="15" t="s">
        <v>235</v>
      </c>
      <c r="O226" s="15"/>
      <c r="P226" s="16" t="s">
        <v>96</v>
      </c>
      <c r="Q226" s="17">
        <v>24499</v>
      </c>
      <c r="R226" s="18">
        <v>40</v>
      </c>
      <c r="S226" s="19">
        <v>16904.309999999998</v>
      </c>
      <c r="T226" s="20" t="s">
        <v>97</v>
      </c>
      <c r="U226" s="21" t="s">
        <v>100</v>
      </c>
      <c r="V226" s="23">
        <v>42</v>
      </c>
      <c r="W226" s="23">
        <v>2</v>
      </c>
      <c r="X226" s="24"/>
    </row>
    <row r="227" spans="1:24" s="1" customFormat="1" ht="21" customHeight="1" x14ac:dyDescent="0.3">
      <c r="A227" s="25" t="s">
        <v>23</v>
      </c>
      <c r="B227" s="25" t="s">
        <v>288</v>
      </c>
      <c r="C227" s="27" t="s">
        <v>470</v>
      </c>
      <c r="D227" s="58"/>
      <c r="E227" s="39" t="str">
        <f>HYPERLINK("https://www.google.ru/search?q=1011C052-402&amp;newwindow=1&amp;tbm=isch","Еще фото")</f>
        <v>Еще фото</v>
      </c>
      <c r="F227" s="14" t="s">
        <v>172</v>
      </c>
      <c r="G227" s="25" t="s">
        <v>91</v>
      </c>
      <c r="H227" s="25" t="s">
        <v>92</v>
      </c>
      <c r="I227" s="25" t="s">
        <v>93</v>
      </c>
      <c r="J227" s="15" t="s">
        <v>29</v>
      </c>
      <c r="K227" s="16" t="s">
        <v>49</v>
      </c>
      <c r="L227" s="60"/>
      <c r="M227" s="15" t="s">
        <v>141</v>
      </c>
      <c r="N227" s="15" t="s">
        <v>235</v>
      </c>
      <c r="O227" s="15"/>
      <c r="P227" s="16" t="s">
        <v>96</v>
      </c>
      <c r="Q227" s="17">
        <v>24499</v>
      </c>
      <c r="R227" s="18">
        <v>40</v>
      </c>
      <c r="S227" s="19">
        <v>16904.309999999998</v>
      </c>
      <c r="T227" s="20" t="s">
        <v>97</v>
      </c>
      <c r="U227" s="21" t="s">
        <v>101</v>
      </c>
      <c r="V227" s="28">
        <v>42.5</v>
      </c>
      <c r="W227" s="23">
        <v>1</v>
      </c>
      <c r="X227" s="24"/>
    </row>
    <row r="228" spans="1:24" s="1" customFormat="1" ht="32" customHeight="1" x14ac:dyDescent="0.3">
      <c r="A228" s="25" t="s">
        <v>23</v>
      </c>
      <c r="B228" s="25" t="s">
        <v>288</v>
      </c>
      <c r="C228" s="27" t="s">
        <v>470</v>
      </c>
      <c r="D228" s="59"/>
      <c r="E228" s="39" t="str">
        <f>HYPERLINK("https://www.google.ru/search?q=1011C052-402&amp;newwindow=1&amp;tbm=isch","Еще фото")</f>
        <v>Еще фото</v>
      </c>
      <c r="F228" s="14" t="s">
        <v>172</v>
      </c>
      <c r="G228" s="25" t="s">
        <v>91</v>
      </c>
      <c r="H228" s="25" t="s">
        <v>92</v>
      </c>
      <c r="I228" s="25" t="s">
        <v>93</v>
      </c>
      <c r="J228" s="15" t="s">
        <v>29</v>
      </c>
      <c r="K228" s="16" t="s">
        <v>49</v>
      </c>
      <c r="L228" s="56"/>
      <c r="M228" s="15" t="s">
        <v>141</v>
      </c>
      <c r="N228" s="15" t="s">
        <v>235</v>
      </c>
      <c r="O228" s="15"/>
      <c r="P228" s="16" t="s">
        <v>96</v>
      </c>
      <c r="Q228" s="17">
        <v>24499</v>
      </c>
      <c r="R228" s="18">
        <v>40</v>
      </c>
      <c r="S228" s="19">
        <v>16904.309999999998</v>
      </c>
      <c r="T228" s="20" t="s">
        <v>97</v>
      </c>
      <c r="U228" s="21" t="s">
        <v>102</v>
      </c>
      <c r="V228" s="23">
        <v>43</v>
      </c>
      <c r="W228" s="23">
        <v>1</v>
      </c>
      <c r="X228" s="24"/>
    </row>
    <row r="229" spans="1:24" s="1" customFormat="1" ht="26" customHeight="1" x14ac:dyDescent="0.3">
      <c r="A229" s="11" t="s">
        <v>23</v>
      </c>
      <c r="B229" s="11" t="s">
        <v>143</v>
      </c>
      <c r="C229" s="12" t="s">
        <v>471</v>
      </c>
      <c r="D229" s="57"/>
      <c r="E229" s="39" t="str">
        <f>HYPERLINK("https://www.google.ru/search?q=1011C056-401&amp;newwindow=1&amp;tbm=isch","Еще фото")</f>
        <v>Еще фото</v>
      </c>
      <c r="F229" s="29" t="s">
        <v>145</v>
      </c>
      <c r="G229" s="11" t="s">
        <v>91</v>
      </c>
      <c r="H229" s="11" t="s">
        <v>92</v>
      </c>
      <c r="I229" s="15" t="s">
        <v>93</v>
      </c>
      <c r="J229" s="15" t="s">
        <v>29</v>
      </c>
      <c r="K229" s="16" t="s">
        <v>49</v>
      </c>
      <c r="L229" s="55" t="s">
        <v>219</v>
      </c>
      <c r="M229" s="15" t="s">
        <v>220</v>
      </c>
      <c r="N229" s="15" t="s">
        <v>52</v>
      </c>
      <c r="O229" s="15"/>
      <c r="P229" s="16" t="s">
        <v>96</v>
      </c>
      <c r="Q229" s="17">
        <v>19999</v>
      </c>
      <c r="R229" s="18">
        <v>40</v>
      </c>
      <c r="S229" s="19">
        <v>13799.309999999998</v>
      </c>
      <c r="T229" s="20" t="s">
        <v>97</v>
      </c>
      <c r="U229" s="21" t="s">
        <v>204</v>
      </c>
      <c r="V229" s="23">
        <v>40</v>
      </c>
      <c r="W229" s="23">
        <v>4</v>
      </c>
      <c r="X229" s="24"/>
    </row>
    <row r="230" spans="1:24" s="1" customFormat="1" ht="26" customHeight="1" x14ac:dyDescent="0.3">
      <c r="A230" s="25" t="s">
        <v>23</v>
      </c>
      <c r="B230" s="25" t="s">
        <v>143</v>
      </c>
      <c r="C230" s="12" t="s">
        <v>471</v>
      </c>
      <c r="D230" s="58"/>
      <c r="E230" s="39" t="str">
        <f>HYPERLINK("https://www.google.ru/search?q=1011C056-401&amp;newwindow=1&amp;tbm=isch","Еще фото")</f>
        <v>Еще фото</v>
      </c>
      <c r="F230" s="29" t="s">
        <v>145</v>
      </c>
      <c r="G230" s="25" t="s">
        <v>91</v>
      </c>
      <c r="H230" s="25" t="s">
        <v>92</v>
      </c>
      <c r="I230" s="25" t="s">
        <v>93</v>
      </c>
      <c r="J230" s="15" t="s">
        <v>29</v>
      </c>
      <c r="K230" s="16" t="s">
        <v>49</v>
      </c>
      <c r="L230" s="60"/>
      <c r="M230" s="15" t="s">
        <v>220</v>
      </c>
      <c r="N230" s="15" t="s">
        <v>52</v>
      </c>
      <c r="O230" s="15"/>
      <c r="P230" s="16" t="s">
        <v>96</v>
      </c>
      <c r="Q230" s="17">
        <v>19999</v>
      </c>
      <c r="R230" s="18">
        <v>40</v>
      </c>
      <c r="S230" s="19">
        <v>13799.309999999998</v>
      </c>
      <c r="T230" s="20" t="s">
        <v>97</v>
      </c>
      <c r="U230" s="21" t="s">
        <v>148</v>
      </c>
      <c r="V230" s="28">
        <v>40.5</v>
      </c>
      <c r="W230" s="23">
        <v>2</v>
      </c>
      <c r="X230" s="24"/>
    </row>
    <row r="231" spans="1:24" s="1" customFormat="1" ht="26" customHeight="1" x14ac:dyDescent="0.3">
      <c r="A231" s="25" t="s">
        <v>23</v>
      </c>
      <c r="B231" s="25" t="s">
        <v>143</v>
      </c>
      <c r="C231" s="12" t="s">
        <v>471</v>
      </c>
      <c r="D231" s="58"/>
      <c r="E231" s="39" t="str">
        <f>HYPERLINK("https://www.google.ru/search?q=1011C056-401&amp;newwindow=1&amp;tbm=isch","Еще фото")</f>
        <v>Еще фото</v>
      </c>
      <c r="F231" s="29" t="s">
        <v>145</v>
      </c>
      <c r="G231" s="25" t="s">
        <v>91</v>
      </c>
      <c r="H231" s="25" t="s">
        <v>92</v>
      </c>
      <c r="I231" s="25" t="s">
        <v>93</v>
      </c>
      <c r="J231" s="15" t="s">
        <v>29</v>
      </c>
      <c r="K231" s="16" t="s">
        <v>49</v>
      </c>
      <c r="L231" s="60"/>
      <c r="M231" s="15" t="s">
        <v>220</v>
      </c>
      <c r="N231" s="15" t="s">
        <v>52</v>
      </c>
      <c r="O231" s="15"/>
      <c r="P231" s="16" t="s">
        <v>96</v>
      </c>
      <c r="Q231" s="17">
        <v>19999</v>
      </c>
      <c r="R231" s="18">
        <v>40</v>
      </c>
      <c r="S231" s="19">
        <v>13799.309999999998</v>
      </c>
      <c r="T231" s="20" t="s">
        <v>97</v>
      </c>
      <c r="U231" s="21" t="s">
        <v>99</v>
      </c>
      <c r="V231" s="23">
        <v>41</v>
      </c>
      <c r="W231" s="23">
        <v>4</v>
      </c>
      <c r="X231" s="24"/>
    </row>
    <row r="232" spans="1:24" s="1" customFormat="1" ht="26" customHeight="1" x14ac:dyDescent="0.3">
      <c r="A232" s="25" t="s">
        <v>23</v>
      </c>
      <c r="B232" s="25" t="s">
        <v>143</v>
      </c>
      <c r="C232" s="12" t="s">
        <v>471</v>
      </c>
      <c r="D232" s="59"/>
      <c r="E232" s="39" t="str">
        <f>HYPERLINK("https://www.google.ru/search?q=1011C056-401&amp;newwindow=1&amp;tbm=isch","Еще фото")</f>
        <v>Еще фото</v>
      </c>
      <c r="F232" s="29" t="s">
        <v>145</v>
      </c>
      <c r="G232" s="25" t="s">
        <v>91</v>
      </c>
      <c r="H232" s="25" t="s">
        <v>92</v>
      </c>
      <c r="I232" s="25" t="s">
        <v>93</v>
      </c>
      <c r="J232" s="15" t="s">
        <v>29</v>
      </c>
      <c r="K232" s="16" t="s">
        <v>49</v>
      </c>
      <c r="L232" s="56"/>
      <c r="M232" s="15" t="s">
        <v>220</v>
      </c>
      <c r="N232" s="15" t="s">
        <v>52</v>
      </c>
      <c r="O232" s="15"/>
      <c r="P232" s="16" t="s">
        <v>96</v>
      </c>
      <c r="Q232" s="17">
        <v>19999</v>
      </c>
      <c r="R232" s="18">
        <v>40</v>
      </c>
      <c r="S232" s="19">
        <v>13799.309999999998</v>
      </c>
      <c r="T232" s="20" t="s">
        <v>97</v>
      </c>
      <c r="U232" s="21" t="s">
        <v>225</v>
      </c>
      <c r="V232" s="28">
        <v>43.5</v>
      </c>
      <c r="W232" s="23">
        <v>5</v>
      </c>
      <c r="X232" s="24"/>
    </row>
    <row r="233" spans="1:24" s="1" customFormat="1" ht="35" customHeight="1" x14ac:dyDescent="0.3">
      <c r="A233" s="11" t="s">
        <v>23</v>
      </c>
      <c r="B233" s="11" t="s">
        <v>116</v>
      </c>
      <c r="C233" s="12" t="s">
        <v>472</v>
      </c>
      <c r="D233" s="57"/>
      <c r="E233" s="39" t="str">
        <f>HYPERLINK("https://www.google.ru/search?q=1011C077-001&amp;newwindow=1&amp;tbm=isch","Еще фото")</f>
        <v>Еще фото</v>
      </c>
      <c r="F233" s="14"/>
      <c r="G233" s="11" t="s">
        <v>91</v>
      </c>
      <c r="H233" s="11" t="s">
        <v>92</v>
      </c>
      <c r="I233" s="15" t="s">
        <v>93</v>
      </c>
      <c r="J233" s="15" t="s">
        <v>29</v>
      </c>
      <c r="K233" s="16" t="s">
        <v>49</v>
      </c>
      <c r="L233" s="55" t="s">
        <v>118</v>
      </c>
      <c r="M233" s="15" t="s">
        <v>119</v>
      </c>
      <c r="N233" s="15" t="s">
        <v>41</v>
      </c>
      <c r="O233" s="15"/>
      <c r="P233" s="16" t="s">
        <v>96</v>
      </c>
      <c r="Q233" s="17">
        <v>16199</v>
      </c>
      <c r="R233" s="18">
        <v>40</v>
      </c>
      <c r="S233" s="19">
        <v>11177.31</v>
      </c>
      <c r="T233" s="20" t="s">
        <v>97</v>
      </c>
      <c r="U233" s="21" t="s">
        <v>99</v>
      </c>
      <c r="V233" s="23">
        <v>41</v>
      </c>
      <c r="W233" s="23">
        <v>1</v>
      </c>
      <c r="X233" s="24"/>
    </row>
    <row r="234" spans="1:24" s="1" customFormat="1" ht="35" customHeight="1" x14ac:dyDescent="0.3">
      <c r="A234" s="25" t="s">
        <v>23</v>
      </c>
      <c r="B234" s="25" t="s">
        <v>116</v>
      </c>
      <c r="C234" s="12" t="s">
        <v>472</v>
      </c>
      <c r="D234" s="58"/>
      <c r="E234" s="39" t="str">
        <f>HYPERLINK("https://www.google.ru/search?q=1011C077-001&amp;newwindow=1&amp;tbm=isch","Еще фото")</f>
        <v>Еще фото</v>
      </c>
      <c r="F234" s="14"/>
      <c r="G234" s="25" t="s">
        <v>91</v>
      </c>
      <c r="H234" s="25" t="s">
        <v>92</v>
      </c>
      <c r="I234" s="25" t="s">
        <v>93</v>
      </c>
      <c r="J234" s="15" t="s">
        <v>29</v>
      </c>
      <c r="K234" s="16" t="s">
        <v>49</v>
      </c>
      <c r="L234" s="60"/>
      <c r="M234" s="15" t="s">
        <v>119</v>
      </c>
      <c r="N234" s="15" t="s">
        <v>41</v>
      </c>
      <c r="O234" s="15"/>
      <c r="P234" s="16" t="s">
        <v>96</v>
      </c>
      <c r="Q234" s="17">
        <v>16199</v>
      </c>
      <c r="R234" s="18">
        <v>40</v>
      </c>
      <c r="S234" s="19">
        <v>11177.31</v>
      </c>
      <c r="T234" s="20" t="s">
        <v>97</v>
      </c>
      <c r="U234" s="21" t="s">
        <v>100</v>
      </c>
      <c r="V234" s="23">
        <v>42</v>
      </c>
      <c r="W234" s="23">
        <v>7</v>
      </c>
      <c r="X234" s="24"/>
    </row>
    <row r="235" spans="1:24" s="1" customFormat="1" ht="37.049999999999997" customHeight="1" x14ac:dyDescent="0.3">
      <c r="A235" s="25" t="s">
        <v>23</v>
      </c>
      <c r="B235" s="25" t="s">
        <v>116</v>
      </c>
      <c r="C235" s="12" t="s">
        <v>472</v>
      </c>
      <c r="D235" s="59"/>
      <c r="E235" s="39" t="str">
        <f>HYPERLINK("https://www.google.ru/search?q=1011C077-001&amp;newwindow=1&amp;tbm=isch","Еще фото")</f>
        <v>Еще фото</v>
      </c>
      <c r="F235" s="14"/>
      <c r="G235" s="25" t="s">
        <v>91</v>
      </c>
      <c r="H235" s="25" t="s">
        <v>92</v>
      </c>
      <c r="I235" s="25" t="s">
        <v>93</v>
      </c>
      <c r="J235" s="15" t="s">
        <v>29</v>
      </c>
      <c r="K235" s="16" t="s">
        <v>49</v>
      </c>
      <c r="L235" s="56"/>
      <c r="M235" s="15" t="s">
        <v>119</v>
      </c>
      <c r="N235" s="15" t="s">
        <v>41</v>
      </c>
      <c r="O235" s="15"/>
      <c r="P235" s="16" t="s">
        <v>96</v>
      </c>
      <c r="Q235" s="17">
        <v>16199</v>
      </c>
      <c r="R235" s="18">
        <v>40</v>
      </c>
      <c r="S235" s="19">
        <v>11177.31</v>
      </c>
      <c r="T235" s="20" t="s">
        <v>97</v>
      </c>
      <c r="U235" s="21" t="s">
        <v>102</v>
      </c>
      <c r="V235" s="23">
        <v>43</v>
      </c>
      <c r="W235" s="23">
        <v>8</v>
      </c>
      <c r="X235" s="24"/>
    </row>
    <row r="236" spans="1:24" s="1" customFormat="1" ht="35" customHeight="1" x14ac:dyDescent="0.3">
      <c r="A236" s="11" t="s">
        <v>23</v>
      </c>
      <c r="B236" s="11" t="s">
        <v>116</v>
      </c>
      <c r="C236" s="12" t="s">
        <v>473</v>
      </c>
      <c r="D236" s="57"/>
      <c r="E236" s="39" t="str">
        <f>HYPERLINK("https://www.google.ru/search?q=1011C077-004&amp;newwindow=1&amp;tbm=isch","Еще фото")</f>
        <v>Еще фото</v>
      </c>
      <c r="F236" s="14" t="s">
        <v>172</v>
      </c>
      <c r="G236" s="11" t="s">
        <v>91</v>
      </c>
      <c r="H236" s="11" t="s">
        <v>92</v>
      </c>
      <c r="I236" s="15" t="s">
        <v>93</v>
      </c>
      <c r="J236" s="15" t="s">
        <v>29</v>
      </c>
      <c r="K236" s="16" t="s">
        <v>49</v>
      </c>
      <c r="L236" s="55" t="s">
        <v>118</v>
      </c>
      <c r="M236" s="15" t="s">
        <v>119</v>
      </c>
      <c r="N236" s="15" t="s">
        <v>41</v>
      </c>
      <c r="O236" s="15"/>
      <c r="P236" s="16" t="s">
        <v>96</v>
      </c>
      <c r="Q236" s="17">
        <v>15999</v>
      </c>
      <c r="R236" s="18">
        <v>40</v>
      </c>
      <c r="S236" s="19">
        <v>11039.31</v>
      </c>
      <c r="T236" s="20" t="s">
        <v>97</v>
      </c>
      <c r="U236" s="21" t="s">
        <v>98</v>
      </c>
      <c r="V236" s="23">
        <v>39</v>
      </c>
      <c r="W236" s="23">
        <v>1</v>
      </c>
      <c r="X236" s="24"/>
    </row>
    <row r="237" spans="1:24" s="1" customFormat="1" ht="35" customHeight="1" x14ac:dyDescent="0.3">
      <c r="A237" s="25" t="s">
        <v>23</v>
      </c>
      <c r="B237" s="25" t="s">
        <v>116</v>
      </c>
      <c r="C237" s="12" t="s">
        <v>473</v>
      </c>
      <c r="D237" s="58"/>
      <c r="E237" s="39" t="str">
        <f>HYPERLINK("https://www.google.ru/search?q=1011C077-004&amp;newwindow=1&amp;tbm=isch","Еще фото")</f>
        <v>Еще фото</v>
      </c>
      <c r="F237" s="14" t="s">
        <v>172</v>
      </c>
      <c r="G237" s="25" t="s">
        <v>91</v>
      </c>
      <c r="H237" s="25" t="s">
        <v>92</v>
      </c>
      <c r="I237" s="25" t="s">
        <v>93</v>
      </c>
      <c r="J237" s="15" t="s">
        <v>29</v>
      </c>
      <c r="K237" s="16" t="s">
        <v>49</v>
      </c>
      <c r="L237" s="60"/>
      <c r="M237" s="15" t="s">
        <v>119</v>
      </c>
      <c r="N237" s="15" t="s">
        <v>41</v>
      </c>
      <c r="O237" s="15"/>
      <c r="P237" s="16" t="s">
        <v>96</v>
      </c>
      <c r="Q237" s="17">
        <v>15999</v>
      </c>
      <c r="R237" s="18">
        <v>40</v>
      </c>
      <c r="S237" s="19">
        <v>11039.31</v>
      </c>
      <c r="T237" s="20" t="s">
        <v>97</v>
      </c>
      <c r="U237" s="21" t="s">
        <v>204</v>
      </c>
      <c r="V237" s="23">
        <v>40</v>
      </c>
      <c r="W237" s="23">
        <v>1</v>
      </c>
      <c r="X237" s="24"/>
    </row>
    <row r="238" spans="1:24" s="1" customFormat="1" ht="37.049999999999997" customHeight="1" x14ac:dyDescent="0.3">
      <c r="A238" s="25" t="s">
        <v>23</v>
      </c>
      <c r="B238" s="25" t="s">
        <v>116</v>
      </c>
      <c r="C238" s="12" t="s">
        <v>473</v>
      </c>
      <c r="D238" s="59"/>
      <c r="E238" s="39" t="str">
        <f>HYPERLINK("https://www.google.ru/search?q=1011C077-004&amp;newwindow=1&amp;tbm=isch","Еще фото")</f>
        <v>Еще фото</v>
      </c>
      <c r="F238" s="14" t="s">
        <v>172</v>
      </c>
      <c r="G238" s="25" t="s">
        <v>91</v>
      </c>
      <c r="H238" s="25" t="s">
        <v>92</v>
      </c>
      <c r="I238" s="25" t="s">
        <v>93</v>
      </c>
      <c r="J238" s="15" t="s">
        <v>29</v>
      </c>
      <c r="K238" s="16" t="s">
        <v>49</v>
      </c>
      <c r="L238" s="56"/>
      <c r="M238" s="15" t="s">
        <v>119</v>
      </c>
      <c r="N238" s="15" t="s">
        <v>41</v>
      </c>
      <c r="O238" s="15"/>
      <c r="P238" s="16" t="s">
        <v>96</v>
      </c>
      <c r="Q238" s="17">
        <v>15999</v>
      </c>
      <c r="R238" s="18">
        <v>40</v>
      </c>
      <c r="S238" s="19">
        <v>11039.31</v>
      </c>
      <c r="T238" s="20" t="s">
        <v>97</v>
      </c>
      <c r="U238" s="21" t="s">
        <v>99</v>
      </c>
      <c r="V238" s="23">
        <v>41</v>
      </c>
      <c r="W238" s="23">
        <v>2</v>
      </c>
      <c r="X238" s="24"/>
    </row>
    <row r="239" spans="1:24" s="1" customFormat="1" ht="17" customHeight="1" x14ac:dyDescent="0.3">
      <c r="A239" s="11" t="s">
        <v>23</v>
      </c>
      <c r="B239" s="11" t="s">
        <v>116</v>
      </c>
      <c r="C239" s="12" t="s">
        <v>474</v>
      </c>
      <c r="D239" s="57"/>
      <c r="E239" s="39" t="str">
        <f t="shared" ref="E239:E244" si="2">HYPERLINK("https://www.google.ru/search?q=1011C077-400&amp;newwindow=1&amp;tbm=isch","Еще фото")</f>
        <v>Еще фото</v>
      </c>
      <c r="F239" s="29" t="s">
        <v>145</v>
      </c>
      <c r="G239" s="11" t="s">
        <v>91</v>
      </c>
      <c r="H239" s="11" t="s">
        <v>92</v>
      </c>
      <c r="I239" s="15" t="s">
        <v>93</v>
      </c>
      <c r="J239" s="15" t="s">
        <v>29</v>
      </c>
      <c r="K239" s="16" t="s">
        <v>49</v>
      </c>
      <c r="L239" s="55" t="s">
        <v>118</v>
      </c>
      <c r="M239" s="15" t="s">
        <v>119</v>
      </c>
      <c r="N239" s="15" t="s">
        <v>52</v>
      </c>
      <c r="O239" s="15"/>
      <c r="P239" s="16" t="s">
        <v>96</v>
      </c>
      <c r="Q239" s="17">
        <v>16199</v>
      </c>
      <c r="R239" s="18">
        <v>40</v>
      </c>
      <c r="S239" s="19">
        <v>11177.31</v>
      </c>
      <c r="T239" s="20" t="s">
        <v>97</v>
      </c>
      <c r="U239" s="21" t="s">
        <v>148</v>
      </c>
      <c r="V239" s="28">
        <v>40.5</v>
      </c>
      <c r="W239" s="23">
        <v>8</v>
      </c>
      <c r="X239" s="24"/>
    </row>
    <row r="240" spans="1:24" s="1" customFormat="1" ht="17" customHeight="1" x14ac:dyDescent="0.3">
      <c r="A240" s="25" t="s">
        <v>23</v>
      </c>
      <c r="B240" s="25" t="s">
        <v>116</v>
      </c>
      <c r="C240" s="12" t="s">
        <v>474</v>
      </c>
      <c r="D240" s="58"/>
      <c r="E240" s="39" t="str">
        <f t="shared" si="2"/>
        <v>Еще фото</v>
      </c>
      <c r="F240" s="29" t="s">
        <v>145</v>
      </c>
      <c r="G240" s="25" t="s">
        <v>91</v>
      </c>
      <c r="H240" s="25" t="s">
        <v>92</v>
      </c>
      <c r="I240" s="25" t="s">
        <v>93</v>
      </c>
      <c r="J240" s="15" t="s">
        <v>29</v>
      </c>
      <c r="K240" s="16" t="s">
        <v>49</v>
      </c>
      <c r="L240" s="60"/>
      <c r="M240" s="15" t="s">
        <v>119</v>
      </c>
      <c r="N240" s="15" t="s">
        <v>52</v>
      </c>
      <c r="O240" s="15"/>
      <c r="P240" s="16" t="s">
        <v>96</v>
      </c>
      <c r="Q240" s="17">
        <v>16199</v>
      </c>
      <c r="R240" s="18">
        <v>40</v>
      </c>
      <c r="S240" s="19">
        <v>11177.31</v>
      </c>
      <c r="T240" s="20" t="s">
        <v>97</v>
      </c>
      <c r="U240" s="21" t="s">
        <v>99</v>
      </c>
      <c r="V240" s="23">
        <v>41</v>
      </c>
      <c r="W240" s="23">
        <v>2</v>
      </c>
      <c r="X240" s="24"/>
    </row>
    <row r="241" spans="1:24" s="1" customFormat="1" ht="17" customHeight="1" x14ac:dyDescent="0.3">
      <c r="A241" s="25" t="s">
        <v>23</v>
      </c>
      <c r="B241" s="25" t="s">
        <v>116</v>
      </c>
      <c r="C241" s="12" t="s">
        <v>474</v>
      </c>
      <c r="D241" s="58"/>
      <c r="E241" s="39" t="str">
        <f t="shared" si="2"/>
        <v>Еще фото</v>
      </c>
      <c r="F241" s="29" t="s">
        <v>145</v>
      </c>
      <c r="G241" s="25" t="s">
        <v>91</v>
      </c>
      <c r="H241" s="25" t="s">
        <v>92</v>
      </c>
      <c r="I241" s="25" t="s">
        <v>93</v>
      </c>
      <c r="J241" s="15" t="s">
        <v>29</v>
      </c>
      <c r="K241" s="16" t="s">
        <v>49</v>
      </c>
      <c r="L241" s="60"/>
      <c r="M241" s="15" t="s">
        <v>119</v>
      </c>
      <c r="N241" s="15" t="s">
        <v>52</v>
      </c>
      <c r="O241" s="15"/>
      <c r="P241" s="16" t="s">
        <v>96</v>
      </c>
      <c r="Q241" s="17">
        <v>16199</v>
      </c>
      <c r="R241" s="18">
        <v>40</v>
      </c>
      <c r="S241" s="19">
        <v>11177.31</v>
      </c>
      <c r="T241" s="20" t="s">
        <v>97</v>
      </c>
      <c r="U241" s="21" t="s">
        <v>100</v>
      </c>
      <c r="V241" s="23">
        <v>42</v>
      </c>
      <c r="W241" s="23">
        <v>4</v>
      </c>
      <c r="X241" s="24"/>
    </row>
    <row r="242" spans="1:24" s="1" customFormat="1" ht="17" customHeight="1" x14ac:dyDescent="0.3">
      <c r="A242" s="25" t="s">
        <v>23</v>
      </c>
      <c r="B242" s="25" t="s">
        <v>116</v>
      </c>
      <c r="C242" s="12" t="s">
        <v>474</v>
      </c>
      <c r="D242" s="58"/>
      <c r="E242" s="39" t="str">
        <f t="shared" si="2"/>
        <v>Еще фото</v>
      </c>
      <c r="F242" s="29" t="s">
        <v>145</v>
      </c>
      <c r="G242" s="25" t="s">
        <v>91</v>
      </c>
      <c r="H242" s="25" t="s">
        <v>92</v>
      </c>
      <c r="I242" s="25" t="s">
        <v>93</v>
      </c>
      <c r="J242" s="15" t="s">
        <v>29</v>
      </c>
      <c r="K242" s="16" t="s">
        <v>49</v>
      </c>
      <c r="L242" s="60"/>
      <c r="M242" s="15" t="s">
        <v>119</v>
      </c>
      <c r="N242" s="15" t="s">
        <v>52</v>
      </c>
      <c r="O242" s="15"/>
      <c r="P242" s="16" t="s">
        <v>96</v>
      </c>
      <c r="Q242" s="17">
        <v>16199</v>
      </c>
      <c r="R242" s="18">
        <v>40</v>
      </c>
      <c r="S242" s="19">
        <v>11177.31</v>
      </c>
      <c r="T242" s="20" t="s">
        <v>97</v>
      </c>
      <c r="U242" s="21" t="s">
        <v>101</v>
      </c>
      <c r="V242" s="28">
        <v>42.5</v>
      </c>
      <c r="W242" s="23">
        <v>4</v>
      </c>
      <c r="X242" s="24"/>
    </row>
    <row r="243" spans="1:24" s="1" customFormat="1" ht="17" customHeight="1" x14ac:dyDescent="0.3">
      <c r="A243" s="25" t="s">
        <v>23</v>
      </c>
      <c r="B243" s="25" t="s">
        <v>116</v>
      </c>
      <c r="C243" s="12" t="s">
        <v>474</v>
      </c>
      <c r="D243" s="58"/>
      <c r="E243" s="39" t="str">
        <f t="shared" si="2"/>
        <v>Еще фото</v>
      </c>
      <c r="F243" s="29" t="s">
        <v>145</v>
      </c>
      <c r="G243" s="25" t="s">
        <v>91</v>
      </c>
      <c r="H243" s="25" t="s">
        <v>92</v>
      </c>
      <c r="I243" s="25" t="s">
        <v>93</v>
      </c>
      <c r="J243" s="15" t="s">
        <v>29</v>
      </c>
      <c r="K243" s="16" t="s">
        <v>49</v>
      </c>
      <c r="L243" s="60"/>
      <c r="M243" s="15" t="s">
        <v>119</v>
      </c>
      <c r="N243" s="15" t="s">
        <v>52</v>
      </c>
      <c r="O243" s="15"/>
      <c r="P243" s="16" t="s">
        <v>96</v>
      </c>
      <c r="Q243" s="17">
        <v>16199</v>
      </c>
      <c r="R243" s="18">
        <v>40</v>
      </c>
      <c r="S243" s="19">
        <v>11177.31</v>
      </c>
      <c r="T243" s="20" t="s">
        <v>97</v>
      </c>
      <c r="U243" s="21" t="s">
        <v>102</v>
      </c>
      <c r="V243" s="23">
        <v>43</v>
      </c>
      <c r="W243" s="23">
        <v>7</v>
      </c>
      <c r="X243" s="24"/>
    </row>
    <row r="244" spans="1:24" s="1" customFormat="1" ht="22.05" customHeight="1" x14ac:dyDescent="0.3">
      <c r="A244" s="25" t="s">
        <v>23</v>
      </c>
      <c r="B244" s="25" t="s">
        <v>116</v>
      </c>
      <c r="C244" s="12" t="s">
        <v>474</v>
      </c>
      <c r="D244" s="59"/>
      <c r="E244" s="39" t="str">
        <f t="shared" si="2"/>
        <v>Еще фото</v>
      </c>
      <c r="F244" s="29" t="s">
        <v>145</v>
      </c>
      <c r="G244" s="25" t="s">
        <v>91</v>
      </c>
      <c r="H244" s="25" t="s">
        <v>92</v>
      </c>
      <c r="I244" s="25" t="s">
        <v>93</v>
      </c>
      <c r="J244" s="15" t="s">
        <v>29</v>
      </c>
      <c r="K244" s="16" t="s">
        <v>49</v>
      </c>
      <c r="L244" s="56"/>
      <c r="M244" s="15" t="s">
        <v>119</v>
      </c>
      <c r="N244" s="15" t="s">
        <v>52</v>
      </c>
      <c r="O244" s="15"/>
      <c r="P244" s="16" t="s">
        <v>96</v>
      </c>
      <c r="Q244" s="17">
        <v>16199</v>
      </c>
      <c r="R244" s="18">
        <v>40</v>
      </c>
      <c r="S244" s="19">
        <v>11177.31</v>
      </c>
      <c r="T244" s="20" t="s">
        <v>97</v>
      </c>
      <c r="U244" s="21" t="s">
        <v>216</v>
      </c>
      <c r="V244" s="23">
        <v>45</v>
      </c>
      <c r="W244" s="23">
        <v>7</v>
      </c>
      <c r="X244" s="24"/>
    </row>
    <row r="245" spans="1:24" s="1" customFormat="1" ht="35" customHeight="1" x14ac:dyDescent="0.3">
      <c r="A245" s="11" t="s">
        <v>23</v>
      </c>
      <c r="B245" s="11" t="s">
        <v>440</v>
      </c>
      <c r="C245" s="12" t="s">
        <v>475</v>
      </c>
      <c r="D245" s="57"/>
      <c r="E245" s="39" t="str">
        <f>HYPERLINK("https://www.google.ru/search?q=1011C080-001&amp;newwindow=1&amp;tbm=isch","Еще фото")</f>
        <v>Еще фото</v>
      </c>
      <c r="F245" s="14" t="s">
        <v>172</v>
      </c>
      <c r="G245" s="11" t="s">
        <v>91</v>
      </c>
      <c r="H245" s="11" t="s">
        <v>92</v>
      </c>
      <c r="I245" s="15" t="s">
        <v>93</v>
      </c>
      <c r="J245" s="15" t="s">
        <v>29</v>
      </c>
      <c r="K245" s="16" t="s">
        <v>49</v>
      </c>
      <c r="L245" s="55" t="s">
        <v>442</v>
      </c>
      <c r="M245" s="15" t="s">
        <v>214</v>
      </c>
      <c r="N245" s="15" t="s">
        <v>41</v>
      </c>
      <c r="O245" s="15"/>
      <c r="P245" s="16" t="s">
        <v>96</v>
      </c>
      <c r="Q245" s="17">
        <v>11099</v>
      </c>
      <c r="R245" s="18">
        <v>40</v>
      </c>
      <c r="S245" s="19">
        <v>7658.3099999999986</v>
      </c>
      <c r="T245" s="20" t="s">
        <v>97</v>
      </c>
      <c r="U245" s="21" t="s">
        <v>99</v>
      </c>
      <c r="V245" s="23">
        <v>41</v>
      </c>
      <c r="W245" s="23">
        <v>9</v>
      </c>
      <c r="X245" s="24"/>
    </row>
    <row r="246" spans="1:24" s="1" customFormat="1" ht="35" customHeight="1" x14ac:dyDescent="0.3">
      <c r="A246" s="25" t="s">
        <v>23</v>
      </c>
      <c r="B246" s="25" t="s">
        <v>440</v>
      </c>
      <c r="C246" s="12" t="s">
        <v>475</v>
      </c>
      <c r="D246" s="58"/>
      <c r="E246" s="39" t="str">
        <f>HYPERLINK("https://www.google.ru/search?q=1011C080-001&amp;newwindow=1&amp;tbm=isch","Еще фото")</f>
        <v>Еще фото</v>
      </c>
      <c r="F246" s="14" t="s">
        <v>172</v>
      </c>
      <c r="G246" s="25" t="s">
        <v>91</v>
      </c>
      <c r="H246" s="25" t="s">
        <v>92</v>
      </c>
      <c r="I246" s="25" t="s">
        <v>93</v>
      </c>
      <c r="J246" s="15" t="s">
        <v>29</v>
      </c>
      <c r="K246" s="16" t="s">
        <v>49</v>
      </c>
      <c r="L246" s="60"/>
      <c r="M246" s="15" t="s">
        <v>214</v>
      </c>
      <c r="N246" s="15" t="s">
        <v>41</v>
      </c>
      <c r="O246" s="15"/>
      <c r="P246" s="16" t="s">
        <v>96</v>
      </c>
      <c r="Q246" s="17">
        <v>11099</v>
      </c>
      <c r="R246" s="18">
        <v>40</v>
      </c>
      <c r="S246" s="19">
        <v>7658.3099999999986</v>
      </c>
      <c r="T246" s="20" t="s">
        <v>97</v>
      </c>
      <c r="U246" s="21" t="s">
        <v>101</v>
      </c>
      <c r="V246" s="28">
        <v>42.5</v>
      </c>
      <c r="W246" s="23">
        <v>2</v>
      </c>
      <c r="X246" s="24"/>
    </row>
    <row r="247" spans="1:24" s="1" customFormat="1" ht="37.049999999999997" customHeight="1" x14ac:dyDescent="0.3">
      <c r="A247" s="25" t="s">
        <v>23</v>
      </c>
      <c r="B247" s="25" t="s">
        <v>440</v>
      </c>
      <c r="C247" s="12" t="s">
        <v>475</v>
      </c>
      <c r="D247" s="59"/>
      <c r="E247" s="39" t="str">
        <f>HYPERLINK("https://www.google.ru/search?q=1011C080-001&amp;newwindow=1&amp;tbm=isch","Еще фото")</f>
        <v>Еще фото</v>
      </c>
      <c r="F247" s="14" t="s">
        <v>172</v>
      </c>
      <c r="G247" s="25" t="s">
        <v>91</v>
      </c>
      <c r="H247" s="25" t="s">
        <v>92</v>
      </c>
      <c r="I247" s="25" t="s">
        <v>93</v>
      </c>
      <c r="J247" s="15" t="s">
        <v>29</v>
      </c>
      <c r="K247" s="16" t="s">
        <v>49</v>
      </c>
      <c r="L247" s="56"/>
      <c r="M247" s="15" t="s">
        <v>214</v>
      </c>
      <c r="N247" s="15" t="s">
        <v>41</v>
      </c>
      <c r="O247" s="15"/>
      <c r="P247" s="16" t="s">
        <v>96</v>
      </c>
      <c r="Q247" s="17">
        <v>11099</v>
      </c>
      <c r="R247" s="18">
        <v>40</v>
      </c>
      <c r="S247" s="19">
        <v>7658.3099999999986</v>
      </c>
      <c r="T247" s="20" t="s">
        <v>97</v>
      </c>
      <c r="U247" s="21" t="s">
        <v>102</v>
      </c>
      <c r="V247" s="23">
        <v>43</v>
      </c>
      <c r="W247" s="23">
        <v>7</v>
      </c>
      <c r="X247" s="24"/>
    </row>
    <row r="248" spans="1:24" s="1" customFormat="1" ht="35" customHeight="1" x14ac:dyDescent="0.3">
      <c r="A248" s="11" t="s">
        <v>23</v>
      </c>
      <c r="B248" s="11" t="s">
        <v>440</v>
      </c>
      <c r="C248" s="12" t="s">
        <v>476</v>
      </c>
      <c r="D248" s="57"/>
      <c r="E248" s="39" t="str">
        <f>HYPERLINK("https://www.google.ru/search?q=1011C080-402&amp;newwindow=1&amp;tbm=isch","Еще фото")</f>
        <v>Еще фото</v>
      </c>
      <c r="F248" s="29" t="s">
        <v>145</v>
      </c>
      <c r="G248" s="11" t="s">
        <v>91</v>
      </c>
      <c r="H248" s="11" t="s">
        <v>92</v>
      </c>
      <c r="I248" s="15" t="s">
        <v>93</v>
      </c>
      <c r="J248" s="15" t="s">
        <v>29</v>
      </c>
      <c r="K248" s="16" t="s">
        <v>49</v>
      </c>
      <c r="L248" s="55" t="s">
        <v>442</v>
      </c>
      <c r="M248" s="15" t="s">
        <v>214</v>
      </c>
      <c r="N248" s="15" t="s">
        <v>52</v>
      </c>
      <c r="O248" s="15"/>
      <c r="P248" s="16" t="s">
        <v>96</v>
      </c>
      <c r="Q248" s="17">
        <v>11199</v>
      </c>
      <c r="R248" s="18">
        <v>40</v>
      </c>
      <c r="S248" s="19">
        <v>7727.3099999999986</v>
      </c>
      <c r="T248" s="20" t="s">
        <v>97</v>
      </c>
      <c r="U248" s="21" t="s">
        <v>148</v>
      </c>
      <c r="V248" s="28">
        <v>40.5</v>
      </c>
      <c r="W248" s="23">
        <v>8</v>
      </c>
      <c r="X248" s="24"/>
    </row>
    <row r="249" spans="1:24" s="1" customFormat="1" ht="35" customHeight="1" x14ac:dyDescent="0.3">
      <c r="A249" s="25" t="s">
        <v>23</v>
      </c>
      <c r="B249" s="25" t="s">
        <v>440</v>
      </c>
      <c r="C249" s="12" t="s">
        <v>476</v>
      </c>
      <c r="D249" s="58"/>
      <c r="E249" s="39" t="str">
        <f>HYPERLINK("https://www.google.ru/search?q=1011C080-402&amp;newwindow=1&amp;tbm=isch","Еще фото")</f>
        <v>Еще фото</v>
      </c>
      <c r="F249" s="29" t="s">
        <v>145</v>
      </c>
      <c r="G249" s="25" t="s">
        <v>91</v>
      </c>
      <c r="H249" s="25" t="s">
        <v>92</v>
      </c>
      <c r="I249" s="25" t="s">
        <v>93</v>
      </c>
      <c r="J249" s="15" t="s">
        <v>29</v>
      </c>
      <c r="K249" s="16" t="s">
        <v>49</v>
      </c>
      <c r="L249" s="60"/>
      <c r="M249" s="15" t="s">
        <v>214</v>
      </c>
      <c r="N249" s="15" t="s">
        <v>52</v>
      </c>
      <c r="O249" s="15"/>
      <c r="P249" s="16" t="s">
        <v>96</v>
      </c>
      <c r="Q249" s="17">
        <v>11199</v>
      </c>
      <c r="R249" s="18">
        <v>40</v>
      </c>
      <c r="S249" s="19">
        <v>7727.3099999999986</v>
      </c>
      <c r="T249" s="20" t="s">
        <v>97</v>
      </c>
      <c r="U249" s="21" t="s">
        <v>100</v>
      </c>
      <c r="V249" s="23">
        <v>42</v>
      </c>
      <c r="W249" s="23">
        <v>2</v>
      </c>
      <c r="X249" s="24"/>
    </row>
    <row r="250" spans="1:24" s="1" customFormat="1" ht="37.049999999999997" customHeight="1" x14ac:dyDescent="0.3">
      <c r="A250" s="25" t="s">
        <v>23</v>
      </c>
      <c r="B250" s="25" t="s">
        <v>440</v>
      </c>
      <c r="C250" s="12" t="s">
        <v>476</v>
      </c>
      <c r="D250" s="59"/>
      <c r="E250" s="39" t="str">
        <f>HYPERLINK("https://www.google.ru/search?q=1011C080-402&amp;newwindow=1&amp;tbm=isch","Еще фото")</f>
        <v>Еще фото</v>
      </c>
      <c r="F250" s="29" t="s">
        <v>145</v>
      </c>
      <c r="G250" s="25" t="s">
        <v>91</v>
      </c>
      <c r="H250" s="25" t="s">
        <v>92</v>
      </c>
      <c r="I250" s="25" t="s">
        <v>93</v>
      </c>
      <c r="J250" s="15" t="s">
        <v>29</v>
      </c>
      <c r="K250" s="16" t="s">
        <v>49</v>
      </c>
      <c r="L250" s="56"/>
      <c r="M250" s="15" t="s">
        <v>214</v>
      </c>
      <c r="N250" s="15" t="s">
        <v>52</v>
      </c>
      <c r="O250" s="15"/>
      <c r="P250" s="16" t="s">
        <v>96</v>
      </c>
      <c r="Q250" s="17">
        <v>11199</v>
      </c>
      <c r="R250" s="18">
        <v>40</v>
      </c>
      <c r="S250" s="19">
        <v>7727.3099999999986</v>
      </c>
      <c r="T250" s="20" t="s">
        <v>97</v>
      </c>
      <c r="U250" s="21" t="s">
        <v>225</v>
      </c>
      <c r="V250" s="28">
        <v>43.5</v>
      </c>
      <c r="W250" s="23">
        <v>6</v>
      </c>
      <c r="X250" s="24"/>
    </row>
    <row r="251" spans="1:24" s="1" customFormat="1" ht="52.05" customHeight="1" x14ac:dyDescent="0.3">
      <c r="A251" s="11" t="s">
        <v>23</v>
      </c>
      <c r="B251" s="11" t="s">
        <v>477</v>
      </c>
      <c r="C251" s="12" t="s">
        <v>478</v>
      </c>
      <c r="D251" s="53"/>
      <c r="E251" s="39" t="str">
        <f>HYPERLINK("https://www.google.ru/search?q=1011C085-400&amp;newwindow=1&amp;tbm=isch","Еще фото")</f>
        <v>Еще фото</v>
      </c>
      <c r="F251" s="14" t="s">
        <v>172</v>
      </c>
      <c r="G251" s="11" t="s">
        <v>91</v>
      </c>
      <c r="H251" s="11" t="s">
        <v>92</v>
      </c>
      <c r="I251" s="15" t="s">
        <v>93</v>
      </c>
      <c r="J251" s="15" t="s">
        <v>127</v>
      </c>
      <c r="K251" s="16" t="s">
        <v>49</v>
      </c>
      <c r="L251" s="55" t="s">
        <v>479</v>
      </c>
      <c r="M251" s="15" t="s">
        <v>239</v>
      </c>
      <c r="N251" s="15" t="s">
        <v>250</v>
      </c>
      <c r="O251" s="15"/>
      <c r="P251" s="16" t="s">
        <v>136</v>
      </c>
      <c r="Q251" s="17">
        <v>24999</v>
      </c>
      <c r="R251" s="18">
        <v>40</v>
      </c>
      <c r="S251" s="19">
        <v>17249.309999999998</v>
      </c>
      <c r="T251" s="20" t="s">
        <v>97</v>
      </c>
      <c r="U251" s="21" t="s">
        <v>99</v>
      </c>
      <c r="V251" s="23">
        <v>41</v>
      </c>
      <c r="W251" s="23">
        <v>1</v>
      </c>
      <c r="X251" s="24"/>
    </row>
    <row r="252" spans="1:24" s="1" customFormat="1" ht="61.05" customHeight="1" x14ac:dyDescent="0.3">
      <c r="A252" s="25" t="s">
        <v>23</v>
      </c>
      <c r="B252" s="25" t="s">
        <v>477</v>
      </c>
      <c r="C252" s="12" t="s">
        <v>478</v>
      </c>
      <c r="D252" s="54"/>
      <c r="E252" s="39" t="str">
        <f>HYPERLINK("https://www.google.ru/search?q=1011C085-400&amp;newwindow=1&amp;tbm=isch","Еще фото")</f>
        <v>Еще фото</v>
      </c>
      <c r="F252" s="14" t="s">
        <v>172</v>
      </c>
      <c r="G252" s="25" t="s">
        <v>91</v>
      </c>
      <c r="H252" s="25" t="s">
        <v>92</v>
      </c>
      <c r="I252" s="25" t="s">
        <v>93</v>
      </c>
      <c r="J252" s="15" t="s">
        <v>127</v>
      </c>
      <c r="K252" s="16" t="s">
        <v>49</v>
      </c>
      <c r="L252" s="56"/>
      <c r="M252" s="15" t="s">
        <v>239</v>
      </c>
      <c r="N252" s="15" t="s">
        <v>250</v>
      </c>
      <c r="O252" s="15"/>
      <c r="P252" s="16" t="s">
        <v>136</v>
      </c>
      <c r="Q252" s="17">
        <v>24999</v>
      </c>
      <c r="R252" s="18">
        <v>40</v>
      </c>
      <c r="S252" s="19">
        <v>17249.309999999998</v>
      </c>
      <c r="T252" s="20" t="s">
        <v>97</v>
      </c>
      <c r="U252" s="21" t="s">
        <v>100</v>
      </c>
      <c r="V252" s="23">
        <v>42</v>
      </c>
      <c r="W252" s="23">
        <v>10</v>
      </c>
      <c r="X252" s="24"/>
    </row>
    <row r="253" spans="1:24" s="1" customFormat="1" ht="17" customHeight="1" x14ac:dyDescent="0.3">
      <c r="A253" s="11" t="s">
        <v>23</v>
      </c>
      <c r="B253" s="11" t="s">
        <v>480</v>
      </c>
      <c r="C253" s="12" t="s">
        <v>481</v>
      </c>
      <c r="D253" s="57"/>
      <c r="E253" s="39" t="str">
        <f t="shared" ref="E253:E258" si="3">HYPERLINK("https://www.google.ru/search?q=1011C127-400&amp;newwindow=1&amp;tbm=isch","Еще фото")</f>
        <v>Еще фото</v>
      </c>
      <c r="F253" s="14" t="s">
        <v>172</v>
      </c>
      <c r="G253" s="11" t="s">
        <v>91</v>
      </c>
      <c r="H253" s="11" t="s">
        <v>92</v>
      </c>
      <c r="I253" s="15" t="s">
        <v>93</v>
      </c>
      <c r="J253" s="15" t="s">
        <v>29</v>
      </c>
      <c r="K253" s="16" t="s">
        <v>49</v>
      </c>
      <c r="L253" s="55" t="s">
        <v>482</v>
      </c>
      <c r="M253" s="15" t="s">
        <v>291</v>
      </c>
      <c r="N253" s="15" t="s">
        <v>235</v>
      </c>
      <c r="O253" s="15"/>
      <c r="P253" s="16" t="s">
        <v>96</v>
      </c>
      <c r="Q253" s="17">
        <v>24599</v>
      </c>
      <c r="R253" s="18">
        <v>40</v>
      </c>
      <c r="S253" s="19">
        <v>16973.309999999998</v>
      </c>
      <c r="T253" s="20" t="s">
        <v>97</v>
      </c>
      <c r="U253" s="21" t="s">
        <v>204</v>
      </c>
      <c r="V253" s="23">
        <v>40</v>
      </c>
      <c r="W253" s="23">
        <v>2</v>
      </c>
      <c r="X253" s="24"/>
    </row>
    <row r="254" spans="1:24" s="1" customFormat="1" ht="17" customHeight="1" x14ac:dyDescent="0.3">
      <c r="A254" s="25" t="s">
        <v>23</v>
      </c>
      <c r="B254" s="25" t="s">
        <v>480</v>
      </c>
      <c r="C254" s="12" t="s">
        <v>481</v>
      </c>
      <c r="D254" s="58"/>
      <c r="E254" s="39" t="str">
        <f t="shared" si="3"/>
        <v>Еще фото</v>
      </c>
      <c r="F254" s="14" t="s">
        <v>172</v>
      </c>
      <c r="G254" s="25" t="s">
        <v>91</v>
      </c>
      <c r="H254" s="25" t="s">
        <v>92</v>
      </c>
      <c r="I254" s="25" t="s">
        <v>93</v>
      </c>
      <c r="J254" s="15" t="s">
        <v>29</v>
      </c>
      <c r="K254" s="16" t="s">
        <v>49</v>
      </c>
      <c r="L254" s="60"/>
      <c r="M254" s="15" t="s">
        <v>291</v>
      </c>
      <c r="N254" s="15" t="s">
        <v>235</v>
      </c>
      <c r="O254" s="15"/>
      <c r="P254" s="16" t="s">
        <v>96</v>
      </c>
      <c r="Q254" s="17">
        <v>24599</v>
      </c>
      <c r="R254" s="18">
        <v>40</v>
      </c>
      <c r="S254" s="19">
        <v>16973.309999999998</v>
      </c>
      <c r="T254" s="20" t="s">
        <v>97</v>
      </c>
      <c r="U254" s="21" t="s">
        <v>148</v>
      </c>
      <c r="V254" s="28">
        <v>40.5</v>
      </c>
      <c r="W254" s="23">
        <v>3</v>
      </c>
      <c r="X254" s="24"/>
    </row>
    <row r="255" spans="1:24" s="1" customFormat="1" ht="17" customHeight="1" x14ac:dyDescent="0.3">
      <c r="A255" s="25" t="s">
        <v>23</v>
      </c>
      <c r="B255" s="25" t="s">
        <v>480</v>
      </c>
      <c r="C255" s="12" t="s">
        <v>481</v>
      </c>
      <c r="D255" s="58"/>
      <c r="E255" s="39" t="str">
        <f t="shared" si="3"/>
        <v>Еще фото</v>
      </c>
      <c r="F255" s="14" t="s">
        <v>172</v>
      </c>
      <c r="G255" s="25" t="s">
        <v>91</v>
      </c>
      <c r="H255" s="25" t="s">
        <v>92</v>
      </c>
      <c r="I255" s="25" t="s">
        <v>93</v>
      </c>
      <c r="J255" s="15" t="s">
        <v>29</v>
      </c>
      <c r="K255" s="16" t="s">
        <v>49</v>
      </c>
      <c r="L255" s="60"/>
      <c r="M255" s="15" t="s">
        <v>291</v>
      </c>
      <c r="N255" s="15" t="s">
        <v>235</v>
      </c>
      <c r="O255" s="15"/>
      <c r="P255" s="16" t="s">
        <v>96</v>
      </c>
      <c r="Q255" s="17">
        <v>24599</v>
      </c>
      <c r="R255" s="18">
        <v>40</v>
      </c>
      <c r="S255" s="19">
        <v>16973.309999999998</v>
      </c>
      <c r="T255" s="20" t="s">
        <v>97</v>
      </c>
      <c r="U255" s="21" t="s">
        <v>101</v>
      </c>
      <c r="V255" s="28">
        <v>42.5</v>
      </c>
      <c r="W255" s="23">
        <v>1</v>
      </c>
      <c r="X255" s="24"/>
    </row>
    <row r="256" spans="1:24" s="1" customFormat="1" ht="17" customHeight="1" x14ac:dyDescent="0.3">
      <c r="A256" s="25" t="s">
        <v>23</v>
      </c>
      <c r="B256" s="25" t="s">
        <v>480</v>
      </c>
      <c r="C256" s="12" t="s">
        <v>481</v>
      </c>
      <c r="D256" s="58"/>
      <c r="E256" s="39" t="str">
        <f t="shared" si="3"/>
        <v>Еще фото</v>
      </c>
      <c r="F256" s="14" t="s">
        <v>172</v>
      </c>
      <c r="G256" s="25" t="s">
        <v>91</v>
      </c>
      <c r="H256" s="25" t="s">
        <v>92</v>
      </c>
      <c r="I256" s="25" t="s">
        <v>93</v>
      </c>
      <c r="J256" s="15" t="s">
        <v>29</v>
      </c>
      <c r="K256" s="16" t="s">
        <v>49</v>
      </c>
      <c r="L256" s="60"/>
      <c r="M256" s="15" t="s">
        <v>291</v>
      </c>
      <c r="N256" s="15" t="s">
        <v>235</v>
      </c>
      <c r="O256" s="15"/>
      <c r="P256" s="16" t="s">
        <v>96</v>
      </c>
      <c r="Q256" s="17">
        <v>24599</v>
      </c>
      <c r="R256" s="18">
        <v>40</v>
      </c>
      <c r="S256" s="19">
        <v>16973.309999999998</v>
      </c>
      <c r="T256" s="20" t="s">
        <v>97</v>
      </c>
      <c r="U256" s="21" t="s">
        <v>102</v>
      </c>
      <c r="V256" s="23">
        <v>43</v>
      </c>
      <c r="W256" s="23">
        <v>4</v>
      </c>
      <c r="X256" s="24"/>
    </row>
    <row r="257" spans="1:24" s="1" customFormat="1" ht="17" customHeight="1" x14ac:dyDescent="0.3">
      <c r="A257" s="25" t="s">
        <v>23</v>
      </c>
      <c r="B257" s="25" t="s">
        <v>480</v>
      </c>
      <c r="C257" s="12" t="s">
        <v>481</v>
      </c>
      <c r="D257" s="58"/>
      <c r="E257" s="39" t="str">
        <f t="shared" si="3"/>
        <v>Еще фото</v>
      </c>
      <c r="F257" s="14" t="s">
        <v>172</v>
      </c>
      <c r="G257" s="25" t="s">
        <v>91</v>
      </c>
      <c r="H257" s="25" t="s">
        <v>92</v>
      </c>
      <c r="I257" s="25" t="s">
        <v>93</v>
      </c>
      <c r="J257" s="15" t="s">
        <v>29</v>
      </c>
      <c r="K257" s="16" t="s">
        <v>49</v>
      </c>
      <c r="L257" s="60"/>
      <c r="M257" s="15" t="s">
        <v>291</v>
      </c>
      <c r="N257" s="15" t="s">
        <v>235</v>
      </c>
      <c r="O257" s="15"/>
      <c r="P257" s="16" t="s">
        <v>96</v>
      </c>
      <c r="Q257" s="17">
        <v>24599</v>
      </c>
      <c r="R257" s="18">
        <v>40</v>
      </c>
      <c r="S257" s="19">
        <v>16973.309999999998</v>
      </c>
      <c r="T257" s="20" t="s">
        <v>97</v>
      </c>
      <c r="U257" s="21" t="s">
        <v>225</v>
      </c>
      <c r="V257" s="28">
        <v>43.5</v>
      </c>
      <c r="W257" s="23">
        <v>6</v>
      </c>
      <c r="X257" s="24"/>
    </row>
    <row r="258" spans="1:24" s="1" customFormat="1" ht="22.05" customHeight="1" x14ac:dyDescent="0.3">
      <c r="A258" s="25" t="s">
        <v>23</v>
      </c>
      <c r="B258" s="25" t="s">
        <v>480</v>
      </c>
      <c r="C258" s="12" t="s">
        <v>481</v>
      </c>
      <c r="D258" s="59"/>
      <c r="E258" s="39" t="str">
        <f t="shared" si="3"/>
        <v>Еще фото</v>
      </c>
      <c r="F258" s="14" t="s">
        <v>172</v>
      </c>
      <c r="G258" s="25" t="s">
        <v>91</v>
      </c>
      <c r="H258" s="25" t="s">
        <v>92</v>
      </c>
      <c r="I258" s="25" t="s">
        <v>93</v>
      </c>
      <c r="J258" s="15" t="s">
        <v>29</v>
      </c>
      <c r="K258" s="16" t="s">
        <v>49</v>
      </c>
      <c r="L258" s="56"/>
      <c r="M258" s="15" t="s">
        <v>291</v>
      </c>
      <c r="N258" s="15" t="s">
        <v>235</v>
      </c>
      <c r="O258" s="15"/>
      <c r="P258" s="16" t="s">
        <v>96</v>
      </c>
      <c r="Q258" s="17">
        <v>24599</v>
      </c>
      <c r="R258" s="18">
        <v>40</v>
      </c>
      <c r="S258" s="19">
        <v>16973.309999999998</v>
      </c>
      <c r="T258" s="20" t="s">
        <v>97</v>
      </c>
      <c r="U258" s="21" t="s">
        <v>124</v>
      </c>
      <c r="V258" s="28">
        <v>44.5</v>
      </c>
      <c r="W258" s="23">
        <v>3</v>
      </c>
      <c r="X258" s="24"/>
    </row>
    <row r="259" spans="1:24" s="1" customFormat="1" ht="11" customHeight="1" x14ac:dyDescent="0.3">
      <c r="A259" s="11" t="s">
        <v>23</v>
      </c>
      <c r="B259" s="11" t="s">
        <v>480</v>
      </c>
      <c r="C259" s="12" t="s">
        <v>483</v>
      </c>
      <c r="D259" s="57"/>
      <c r="E259" s="39" t="str">
        <f t="shared" ref="E259:E269" si="4">HYPERLINK("https://www.google.ru/search?q=1011C127-401&amp;newwindow=1&amp;tbm=isch","Еще фото")</f>
        <v>Еще фото</v>
      </c>
      <c r="F259" s="29" t="s">
        <v>145</v>
      </c>
      <c r="G259" s="11" t="s">
        <v>91</v>
      </c>
      <c r="H259" s="11" t="s">
        <v>92</v>
      </c>
      <c r="I259" s="15" t="s">
        <v>93</v>
      </c>
      <c r="J259" s="15" t="s">
        <v>29</v>
      </c>
      <c r="K259" s="16" t="s">
        <v>49</v>
      </c>
      <c r="L259" s="55" t="s">
        <v>484</v>
      </c>
      <c r="M259" s="15" t="s">
        <v>291</v>
      </c>
      <c r="N259" s="15" t="s">
        <v>52</v>
      </c>
      <c r="O259" s="15"/>
      <c r="P259" s="16" t="s">
        <v>96</v>
      </c>
      <c r="Q259" s="17">
        <v>24499</v>
      </c>
      <c r="R259" s="18">
        <v>40</v>
      </c>
      <c r="S259" s="19">
        <v>16904.309999999998</v>
      </c>
      <c r="T259" s="20" t="s">
        <v>97</v>
      </c>
      <c r="U259" s="21" t="s">
        <v>204</v>
      </c>
      <c r="V259" s="23">
        <v>40</v>
      </c>
      <c r="W259" s="23">
        <v>11</v>
      </c>
      <c r="X259" s="24"/>
    </row>
    <row r="260" spans="1:24" s="1" customFormat="1" ht="11" customHeight="1" x14ac:dyDescent="0.3">
      <c r="A260" s="25" t="s">
        <v>23</v>
      </c>
      <c r="B260" s="25" t="s">
        <v>480</v>
      </c>
      <c r="C260" s="12" t="s">
        <v>483</v>
      </c>
      <c r="D260" s="58"/>
      <c r="E260" s="39" t="str">
        <f t="shared" si="4"/>
        <v>Еще фото</v>
      </c>
      <c r="F260" s="29" t="s">
        <v>145</v>
      </c>
      <c r="G260" s="25" t="s">
        <v>91</v>
      </c>
      <c r="H260" s="25" t="s">
        <v>92</v>
      </c>
      <c r="I260" s="25" t="s">
        <v>93</v>
      </c>
      <c r="J260" s="15" t="s">
        <v>29</v>
      </c>
      <c r="K260" s="16" t="s">
        <v>49</v>
      </c>
      <c r="L260" s="60"/>
      <c r="M260" s="15" t="s">
        <v>291</v>
      </c>
      <c r="N260" s="15" t="s">
        <v>52</v>
      </c>
      <c r="O260" s="15"/>
      <c r="P260" s="16" t="s">
        <v>96</v>
      </c>
      <c r="Q260" s="17">
        <v>24499</v>
      </c>
      <c r="R260" s="18">
        <v>40</v>
      </c>
      <c r="S260" s="19">
        <v>16904.309999999998</v>
      </c>
      <c r="T260" s="20" t="s">
        <v>97</v>
      </c>
      <c r="U260" s="21" t="s">
        <v>148</v>
      </c>
      <c r="V260" s="28">
        <v>40.5</v>
      </c>
      <c r="W260" s="23">
        <v>13</v>
      </c>
      <c r="X260" s="24"/>
    </row>
    <row r="261" spans="1:24" s="1" customFormat="1" ht="11" customHeight="1" x14ac:dyDescent="0.3">
      <c r="A261" s="25" t="s">
        <v>23</v>
      </c>
      <c r="B261" s="25" t="s">
        <v>480</v>
      </c>
      <c r="C261" s="12" t="s">
        <v>483</v>
      </c>
      <c r="D261" s="58"/>
      <c r="E261" s="39" t="str">
        <f t="shared" si="4"/>
        <v>Еще фото</v>
      </c>
      <c r="F261" s="29" t="s">
        <v>145</v>
      </c>
      <c r="G261" s="25" t="s">
        <v>91</v>
      </c>
      <c r="H261" s="25" t="s">
        <v>92</v>
      </c>
      <c r="I261" s="25" t="s">
        <v>93</v>
      </c>
      <c r="J261" s="15" t="s">
        <v>29</v>
      </c>
      <c r="K261" s="16" t="s">
        <v>49</v>
      </c>
      <c r="L261" s="60"/>
      <c r="M261" s="15" t="s">
        <v>291</v>
      </c>
      <c r="N261" s="15" t="s">
        <v>52</v>
      </c>
      <c r="O261" s="15"/>
      <c r="P261" s="16" t="s">
        <v>96</v>
      </c>
      <c r="Q261" s="17">
        <v>24499</v>
      </c>
      <c r="R261" s="18">
        <v>40</v>
      </c>
      <c r="S261" s="19">
        <v>16904.309999999998</v>
      </c>
      <c r="T261" s="20" t="s">
        <v>97</v>
      </c>
      <c r="U261" s="21" t="s">
        <v>99</v>
      </c>
      <c r="V261" s="23">
        <v>41</v>
      </c>
      <c r="W261" s="23">
        <v>16</v>
      </c>
      <c r="X261" s="24"/>
    </row>
    <row r="262" spans="1:24" s="1" customFormat="1" ht="11" customHeight="1" x14ac:dyDescent="0.3">
      <c r="A262" s="25" t="s">
        <v>23</v>
      </c>
      <c r="B262" s="25" t="s">
        <v>480</v>
      </c>
      <c r="C262" s="12" t="s">
        <v>483</v>
      </c>
      <c r="D262" s="58"/>
      <c r="E262" s="39" t="str">
        <f t="shared" si="4"/>
        <v>Еще фото</v>
      </c>
      <c r="F262" s="29" t="s">
        <v>145</v>
      </c>
      <c r="G262" s="25" t="s">
        <v>91</v>
      </c>
      <c r="H262" s="25" t="s">
        <v>92</v>
      </c>
      <c r="I262" s="25" t="s">
        <v>93</v>
      </c>
      <c r="J262" s="15" t="s">
        <v>29</v>
      </c>
      <c r="K262" s="16" t="s">
        <v>49</v>
      </c>
      <c r="L262" s="60"/>
      <c r="M262" s="15" t="s">
        <v>291</v>
      </c>
      <c r="N262" s="15" t="s">
        <v>52</v>
      </c>
      <c r="O262" s="15"/>
      <c r="P262" s="16" t="s">
        <v>96</v>
      </c>
      <c r="Q262" s="17">
        <v>24499</v>
      </c>
      <c r="R262" s="18">
        <v>40</v>
      </c>
      <c r="S262" s="19">
        <v>16904.309999999998</v>
      </c>
      <c r="T262" s="20" t="s">
        <v>97</v>
      </c>
      <c r="U262" s="21" t="s">
        <v>100</v>
      </c>
      <c r="V262" s="23">
        <v>42</v>
      </c>
      <c r="W262" s="23">
        <v>19</v>
      </c>
      <c r="X262" s="24"/>
    </row>
    <row r="263" spans="1:24" s="1" customFormat="1" ht="11" customHeight="1" x14ac:dyDescent="0.3">
      <c r="A263" s="25" t="s">
        <v>23</v>
      </c>
      <c r="B263" s="25" t="s">
        <v>480</v>
      </c>
      <c r="C263" s="12" t="s">
        <v>483</v>
      </c>
      <c r="D263" s="58"/>
      <c r="E263" s="39" t="str">
        <f t="shared" si="4"/>
        <v>Еще фото</v>
      </c>
      <c r="F263" s="29" t="s">
        <v>145</v>
      </c>
      <c r="G263" s="25" t="s">
        <v>91</v>
      </c>
      <c r="H263" s="25" t="s">
        <v>92</v>
      </c>
      <c r="I263" s="25" t="s">
        <v>93</v>
      </c>
      <c r="J263" s="15" t="s">
        <v>29</v>
      </c>
      <c r="K263" s="16" t="s">
        <v>49</v>
      </c>
      <c r="L263" s="60"/>
      <c r="M263" s="15" t="s">
        <v>291</v>
      </c>
      <c r="N263" s="15" t="s">
        <v>52</v>
      </c>
      <c r="O263" s="15"/>
      <c r="P263" s="16" t="s">
        <v>96</v>
      </c>
      <c r="Q263" s="17">
        <v>24499</v>
      </c>
      <c r="R263" s="18">
        <v>40</v>
      </c>
      <c r="S263" s="19">
        <v>16904.309999999998</v>
      </c>
      <c r="T263" s="20" t="s">
        <v>97</v>
      </c>
      <c r="U263" s="21" t="s">
        <v>101</v>
      </c>
      <c r="V263" s="28">
        <v>42.5</v>
      </c>
      <c r="W263" s="23">
        <v>21</v>
      </c>
      <c r="X263" s="24"/>
    </row>
    <row r="264" spans="1:24" s="1" customFormat="1" ht="11" customHeight="1" x14ac:dyDescent="0.3">
      <c r="A264" s="25" t="s">
        <v>23</v>
      </c>
      <c r="B264" s="25" t="s">
        <v>480</v>
      </c>
      <c r="C264" s="12" t="s">
        <v>483</v>
      </c>
      <c r="D264" s="58"/>
      <c r="E264" s="39" t="str">
        <f t="shared" si="4"/>
        <v>Еще фото</v>
      </c>
      <c r="F264" s="29" t="s">
        <v>145</v>
      </c>
      <c r="G264" s="25" t="s">
        <v>91</v>
      </c>
      <c r="H264" s="25" t="s">
        <v>92</v>
      </c>
      <c r="I264" s="25" t="s">
        <v>93</v>
      </c>
      <c r="J264" s="15" t="s">
        <v>29</v>
      </c>
      <c r="K264" s="16" t="s">
        <v>49</v>
      </c>
      <c r="L264" s="60"/>
      <c r="M264" s="15" t="s">
        <v>291</v>
      </c>
      <c r="N264" s="15" t="s">
        <v>52</v>
      </c>
      <c r="O264" s="15"/>
      <c r="P264" s="16" t="s">
        <v>96</v>
      </c>
      <c r="Q264" s="17">
        <v>24499</v>
      </c>
      <c r="R264" s="18">
        <v>40</v>
      </c>
      <c r="S264" s="19">
        <v>16904.309999999998</v>
      </c>
      <c r="T264" s="20" t="s">
        <v>97</v>
      </c>
      <c r="U264" s="21" t="s">
        <v>102</v>
      </c>
      <c r="V264" s="23">
        <v>43</v>
      </c>
      <c r="W264" s="23">
        <v>18</v>
      </c>
      <c r="X264" s="24"/>
    </row>
    <row r="265" spans="1:24" s="1" customFormat="1" ht="11" customHeight="1" x14ac:dyDescent="0.3">
      <c r="A265" s="25" t="s">
        <v>23</v>
      </c>
      <c r="B265" s="25" t="s">
        <v>480</v>
      </c>
      <c r="C265" s="12" t="s">
        <v>483</v>
      </c>
      <c r="D265" s="58"/>
      <c r="E265" s="39" t="str">
        <f t="shared" si="4"/>
        <v>Еще фото</v>
      </c>
      <c r="F265" s="29" t="s">
        <v>145</v>
      </c>
      <c r="G265" s="25" t="s">
        <v>91</v>
      </c>
      <c r="H265" s="25" t="s">
        <v>92</v>
      </c>
      <c r="I265" s="25" t="s">
        <v>93</v>
      </c>
      <c r="J265" s="15" t="s">
        <v>29</v>
      </c>
      <c r="K265" s="16" t="s">
        <v>49</v>
      </c>
      <c r="L265" s="60"/>
      <c r="M265" s="15" t="s">
        <v>291</v>
      </c>
      <c r="N265" s="15" t="s">
        <v>52</v>
      </c>
      <c r="O265" s="15"/>
      <c r="P265" s="16" t="s">
        <v>96</v>
      </c>
      <c r="Q265" s="17">
        <v>24499</v>
      </c>
      <c r="R265" s="18">
        <v>40</v>
      </c>
      <c r="S265" s="19">
        <v>16904.309999999998</v>
      </c>
      <c r="T265" s="20" t="s">
        <v>97</v>
      </c>
      <c r="U265" s="21" t="s">
        <v>225</v>
      </c>
      <c r="V265" s="28">
        <v>43.5</v>
      </c>
      <c r="W265" s="23">
        <v>21</v>
      </c>
      <c r="X265" s="24"/>
    </row>
    <row r="266" spans="1:24" s="1" customFormat="1" ht="11" customHeight="1" x14ac:dyDescent="0.3">
      <c r="A266" s="25" t="s">
        <v>23</v>
      </c>
      <c r="B266" s="25" t="s">
        <v>480</v>
      </c>
      <c r="C266" s="12" t="s">
        <v>483</v>
      </c>
      <c r="D266" s="58"/>
      <c r="E266" s="39" t="str">
        <f t="shared" si="4"/>
        <v>Еще фото</v>
      </c>
      <c r="F266" s="29" t="s">
        <v>145</v>
      </c>
      <c r="G266" s="25" t="s">
        <v>91</v>
      </c>
      <c r="H266" s="25" t="s">
        <v>92</v>
      </c>
      <c r="I266" s="25" t="s">
        <v>93</v>
      </c>
      <c r="J266" s="15" t="s">
        <v>29</v>
      </c>
      <c r="K266" s="16" t="s">
        <v>49</v>
      </c>
      <c r="L266" s="60"/>
      <c r="M266" s="15" t="s">
        <v>291</v>
      </c>
      <c r="N266" s="15" t="s">
        <v>52</v>
      </c>
      <c r="O266" s="15"/>
      <c r="P266" s="16" t="s">
        <v>96</v>
      </c>
      <c r="Q266" s="17">
        <v>24499</v>
      </c>
      <c r="R266" s="18">
        <v>40</v>
      </c>
      <c r="S266" s="19">
        <v>16904.309999999998</v>
      </c>
      <c r="T266" s="20" t="s">
        <v>97</v>
      </c>
      <c r="U266" s="21" t="s">
        <v>124</v>
      </c>
      <c r="V266" s="28">
        <v>44.5</v>
      </c>
      <c r="W266" s="23">
        <v>9</v>
      </c>
      <c r="X266" s="24"/>
    </row>
    <row r="267" spans="1:24" s="1" customFormat="1" ht="11" customHeight="1" x14ac:dyDescent="0.3">
      <c r="A267" s="25" t="s">
        <v>23</v>
      </c>
      <c r="B267" s="25" t="s">
        <v>480</v>
      </c>
      <c r="C267" s="12" t="s">
        <v>483</v>
      </c>
      <c r="D267" s="58"/>
      <c r="E267" s="39" t="str">
        <f t="shared" si="4"/>
        <v>Еще фото</v>
      </c>
      <c r="F267" s="29" t="s">
        <v>145</v>
      </c>
      <c r="G267" s="25" t="s">
        <v>91</v>
      </c>
      <c r="H267" s="25" t="s">
        <v>92</v>
      </c>
      <c r="I267" s="25" t="s">
        <v>93</v>
      </c>
      <c r="J267" s="15" t="s">
        <v>29</v>
      </c>
      <c r="K267" s="16" t="s">
        <v>49</v>
      </c>
      <c r="L267" s="60"/>
      <c r="M267" s="15" t="s">
        <v>291</v>
      </c>
      <c r="N267" s="15" t="s">
        <v>52</v>
      </c>
      <c r="O267" s="15"/>
      <c r="P267" s="16" t="s">
        <v>96</v>
      </c>
      <c r="Q267" s="17">
        <v>24499</v>
      </c>
      <c r="R267" s="18">
        <v>40</v>
      </c>
      <c r="S267" s="19">
        <v>16904.309999999998</v>
      </c>
      <c r="T267" s="20" t="s">
        <v>97</v>
      </c>
      <c r="U267" s="21" t="s">
        <v>216</v>
      </c>
      <c r="V267" s="23">
        <v>45</v>
      </c>
      <c r="W267" s="23">
        <v>12</v>
      </c>
      <c r="X267" s="24"/>
    </row>
    <row r="268" spans="1:24" s="1" customFormat="1" ht="11" customHeight="1" x14ac:dyDescent="0.3">
      <c r="A268" s="15" t="s">
        <v>23</v>
      </c>
      <c r="B268" s="15" t="s">
        <v>480</v>
      </c>
      <c r="C268" s="12" t="s">
        <v>483</v>
      </c>
      <c r="D268" s="58"/>
      <c r="E268" s="39" t="str">
        <f t="shared" si="4"/>
        <v>Еще фото</v>
      </c>
      <c r="F268" s="31" t="s">
        <v>145</v>
      </c>
      <c r="G268" s="15" t="s">
        <v>91</v>
      </c>
      <c r="H268" s="15" t="s">
        <v>92</v>
      </c>
      <c r="I268" s="15" t="s">
        <v>93</v>
      </c>
      <c r="J268" s="15" t="s">
        <v>29</v>
      </c>
      <c r="K268" s="15" t="s">
        <v>49</v>
      </c>
      <c r="L268" s="60"/>
      <c r="M268" s="15" t="s">
        <v>291</v>
      </c>
      <c r="N268" s="15" t="s">
        <v>52</v>
      </c>
      <c r="O268" s="15"/>
      <c r="P268" s="15" t="s">
        <v>96</v>
      </c>
      <c r="Q268" s="32">
        <v>24499</v>
      </c>
      <c r="R268" s="33">
        <v>40</v>
      </c>
      <c r="S268" s="34">
        <v>16904.309999999998</v>
      </c>
      <c r="T268" s="20" t="s">
        <v>97</v>
      </c>
      <c r="U268" s="21" t="s">
        <v>296</v>
      </c>
      <c r="V268" s="28">
        <v>45.5</v>
      </c>
      <c r="W268" s="23">
        <v>4</v>
      </c>
      <c r="X268" s="24"/>
    </row>
    <row r="269" spans="1:24" s="1" customFormat="1" ht="11" customHeight="1" x14ac:dyDescent="0.3">
      <c r="A269" s="15" t="s">
        <v>23</v>
      </c>
      <c r="B269" s="15" t="s">
        <v>480</v>
      </c>
      <c r="C269" s="12" t="s">
        <v>483</v>
      </c>
      <c r="D269" s="59"/>
      <c r="E269" s="39" t="str">
        <f t="shared" si="4"/>
        <v>Еще фото</v>
      </c>
      <c r="F269" s="31" t="s">
        <v>145</v>
      </c>
      <c r="G269" s="15" t="s">
        <v>91</v>
      </c>
      <c r="H269" s="15" t="s">
        <v>92</v>
      </c>
      <c r="I269" s="15" t="s">
        <v>93</v>
      </c>
      <c r="J269" s="15" t="s">
        <v>29</v>
      </c>
      <c r="K269" s="15" t="s">
        <v>49</v>
      </c>
      <c r="L269" s="56"/>
      <c r="M269" s="15" t="s">
        <v>291</v>
      </c>
      <c r="N269" s="15" t="s">
        <v>52</v>
      </c>
      <c r="O269" s="15"/>
      <c r="P269" s="15" t="s">
        <v>96</v>
      </c>
      <c r="Q269" s="32">
        <v>24499</v>
      </c>
      <c r="R269" s="33">
        <v>40</v>
      </c>
      <c r="S269" s="34">
        <v>16904.309999999998</v>
      </c>
      <c r="T269" s="20" t="s">
        <v>97</v>
      </c>
      <c r="U269" s="21" t="s">
        <v>275</v>
      </c>
      <c r="V269" s="28">
        <v>46.5</v>
      </c>
      <c r="W269" s="23">
        <v>1</v>
      </c>
      <c r="X269" s="24"/>
    </row>
    <row r="270" spans="1:24" s="1" customFormat="1" ht="52.05" customHeight="1" x14ac:dyDescent="0.3">
      <c r="A270" s="11" t="s">
        <v>23</v>
      </c>
      <c r="B270" s="11" t="s">
        <v>485</v>
      </c>
      <c r="C270" s="12" t="s">
        <v>486</v>
      </c>
      <c r="D270" s="53"/>
      <c r="E270" s="39" t="str">
        <f>HYPERLINK("https://www.google.ru/search?q=1011C129-300&amp;newwindow=1&amp;tbm=isch","Еще фото")</f>
        <v>Еще фото</v>
      </c>
      <c r="F270" s="29" t="s">
        <v>145</v>
      </c>
      <c r="G270" s="11" t="s">
        <v>91</v>
      </c>
      <c r="H270" s="11" t="s">
        <v>92</v>
      </c>
      <c r="I270" s="15" t="s">
        <v>93</v>
      </c>
      <c r="J270" s="15" t="s">
        <v>127</v>
      </c>
      <c r="K270" s="16" t="s">
        <v>49</v>
      </c>
      <c r="L270" s="55" t="s">
        <v>487</v>
      </c>
      <c r="M270" s="15"/>
      <c r="N270" s="15" t="s">
        <v>123</v>
      </c>
      <c r="O270" s="15"/>
      <c r="P270" s="16" t="s">
        <v>96</v>
      </c>
      <c r="Q270" s="17">
        <v>19999</v>
      </c>
      <c r="R270" s="18">
        <v>40</v>
      </c>
      <c r="S270" s="19">
        <v>13799.309999999998</v>
      </c>
      <c r="T270" s="20" t="s">
        <v>97</v>
      </c>
      <c r="U270" s="21" t="s">
        <v>99</v>
      </c>
      <c r="V270" s="23">
        <v>41</v>
      </c>
      <c r="W270" s="23">
        <v>5</v>
      </c>
      <c r="X270" s="24"/>
    </row>
    <row r="271" spans="1:24" s="1" customFormat="1" ht="61.05" customHeight="1" x14ac:dyDescent="0.3">
      <c r="A271" s="25" t="s">
        <v>23</v>
      </c>
      <c r="B271" s="25" t="s">
        <v>485</v>
      </c>
      <c r="C271" s="12" t="s">
        <v>486</v>
      </c>
      <c r="D271" s="54"/>
      <c r="E271" s="39" t="str">
        <f>HYPERLINK("https://www.google.ru/search?q=1011C129-300&amp;newwindow=1&amp;tbm=isch","Еще фото")</f>
        <v>Еще фото</v>
      </c>
      <c r="F271" s="29" t="s">
        <v>145</v>
      </c>
      <c r="G271" s="25" t="s">
        <v>91</v>
      </c>
      <c r="H271" s="25" t="s">
        <v>92</v>
      </c>
      <c r="I271" s="25" t="s">
        <v>93</v>
      </c>
      <c r="J271" s="15" t="s">
        <v>127</v>
      </c>
      <c r="K271" s="16" t="s">
        <v>49</v>
      </c>
      <c r="L271" s="56"/>
      <c r="M271" s="15"/>
      <c r="N271" s="15" t="s">
        <v>123</v>
      </c>
      <c r="O271" s="15"/>
      <c r="P271" s="16" t="s">
        <v>96</v>
      </c>
      <c r="Q271" s="17">
        <v>19999</v>
      </c>
      <c r="R271" s="18">
        <v>40</v>
      </c>
      <c r="S271" s="19">
        <v>13799.309999999998</v>
      </c>
      <c r="T271" s="20" t="s">
        <v>97</v>
      </c>
      <c r="U271" s="21" t="s">
        <v>101</v>
      </c>
      <c r="V271" s="28">
        <v>42.5</v>
      </c>
      <c r="W271" s="23">
        <v>5</v>
      </c>
      <c r="X271" s="24"/>
    </row>
    <row r="272" spans="1:24" s="1" customFormat="1" ht="52.05" customHeight="1" x14ac:dyDescent="0.3">
      <c r="A272" s="11" t="s">
        <v>23</v>
      </c>
      <c r="B272" s="11" t="s">
        <v>488</v>
      </c>
      <c r="C272" s="12" t="s">
        <v>489</v>
      </c>
      <c r="D272" s="53"/>
      <c r="E272" s="39" t="str">
        <f>HYPERLINK("https://www.google.ru/search?q=1011C131-300&amp;newwindow=1&amp;tbm=isch","Еще фото")</f>
        <v>Еще фото</v>
      </c>
      <c r="F272" s="14"/>
      <c r="G272" s="11" t="s">
        <v>91</v>
      </c>
      <c r="H272" s="11" t="s">
        <v>92</v>
      </c>
      <c r="I272" s="15" t="s">
        <v>93</v>
      </c>
      <c r="J272" s="15" t="s">
        <v>127</v>
      </c>
      <c r="K272" s="16" t="s">
        <v>49</v>
      </c>
      <c r="L272" s="55" t="s">
        <v>490</v>
      </c>
      <c r="M272" s="15" t="s">
        <v>119</v>
      </c>
      <c r="N272" s="15" t="s">
        <v>123</v>
      </c>
      <c r="O272" s="15"/>
      <c r="P272" s="16" t="s">
        <v>96</v>
      </c>
      <c r="Q272" s="17">
        <v>16199</v>
      </c>
      <c r="R272" s="18">
        <v>40</v>
      </c>
      <c r="S272" s="19">
        <v>11177.31</v>
      </c>
      <c r="T272" s="20" t="s">
        <v>97</v>
      </c>
      <c r="U272" s="21" t="s">
        <v>99</v>
      </c>
      <c r="V272" s="23">
        <v>41</v>
      </c>
      <c r="W272" s="23">
        <v>1</v>
      </c>
      <c r="X272" s="24"/>
    </row>
    <row r="273" spans="1:24" s="1" customFormat="1" ht="61.05" customHeight="1" x14ac:dyDescent="0.3">
      <c r="A273" s="25" t="s">
        <v>23</v>
      </c>
      <c r="B273" s="25" t="s">
        <v>488</v>
      </c>
      <c r="C273" s="12" t="s">
        <v>489</v>
      </c>
      <c r="D273" s="54"/>
      <c r="E273" s="39" t="str">
        <f>HYPERLINK("https://www.google.ru/search?q=1011C131-300&amp;newwindow=1&amp;tbm=isch","Еще фото")</f>
        <v>Еще фото</v>
      </c>
      <c r="F273" s="14"/>
      <c r="G273" s="25" t="s">
        <v>91</v>
      </c>
      <c r="H273" s="25" t="s">
        <v>92</v>
      </c>
      <c r="I273" s="25" t="s">
        <v>93</v>
      </c>
      <c r="J273" s="15" t="s">
        <v>127</v>
      </c>
      <c r="K273" s="16" t="s">
        <v>49</v>
      </c>
      <c r="L273" s="56"/>
      <c r="M273" s="15" t="s">
        <v>119</v>
      </c>
      <c r="N273" s="15" t="s">
        <v>123</v>
      </c>
      <c r="O273" s="15"/>
      <c r="P273" s="16" t="s">
        <v>96</v>
      </c>
      <c r="Q273" s="17">
        <v>16199</v>
      </c>
      <c r="R273" s="18">
        <v>40</v>
      </c>
      <c r="S273" s="19">
        <v>11177.31</v>
      </c>
      <c r="T273" s="20" t="s">
        <v>97</v>
      </c>
      <c r="U273" s="21" t="s">
        <v>100</v>
      </c>
      <c r="V273" s="23">
        <v>42</v>
      </c>
      <c r="W273" s="23">
        <v>1</v>
      </c>
      <c r="X273" s="24"/>
    </row>
    <row r="274" spans="1:24" s="1" customFormat="1" ht="21" customHeight="1" x14ac:dyDescent="0.3">
      <c r="A274" s="11" t="s">
        <v>23</v>
      </c>
      <c r="B274" s="11" t="s">
        <v>491</v>
      </c>
      <c r="C274" s="26" t="s">
        <v>492</v>
      </c>
      <c r="D274" s="57"/>
      <c r="E274" s="39" t="str">
        <f>HYPERLINK("https://www.google.ru/search?q=1011C136-300&amp;newwindow=1&amp;tbm=isch","Еще фото")</f>
        <v>Еще фото</v>
      </c>
      <c r="F274" s="29" t="s">
        <v>145</v>
      </c>
      <c r="G274" s="11" t="s">
        <v>91</v>
      </c>
      <c r="H274" s="11" t="s">
        <v>92</v>
      </c>
      <c r="I274" s="15" t="s">
        <v>93</v>
      </c>
      <c r="J274" s="15" t="s">
        <v>29</v>
      </c>
      <c r="K274" s="16" t="s">
        <v>49</v>
      </c>
      <c r="L274" s="55" t="s">
        <v>493</v>
      </c>
      <c r="M274" s="15" t="s">
        <v>106</v>
      </c>
      <c r="N274" s="15" t="s">
        <v>123</v>
      </c>
      <c r="O274" s="15"/>
      <c r="P274" s="16" t="s">
        <v>96</v>
      </c>
      <c r="Q274" s="17">
        <v>24999</v>
      </c>
      <c r="R274" s="18">
        <v>40</v>
      </c>
      <c r="S274" s="19">
        <v>17249.309999999998</v>
      </c>
      <c r="T274" s="20" t="s">
        <v>97</v>
      </c>
      <c r="U274" s="21" t="s">
        <v>148</v>
      </c>
      <c r="V274" s="28">
        <v>40.5</v>
      </c>
      <c r="W274" s="23">
        <v>8</v>
      </c>
      <c r="X274" s="24"/>
    </row>
    <row r="275" spans="1:24" s="1" customFormat="1" ht="21" customHeight="1" x14ac:dyDescent="0.3">
      <c r="A275" s="25" t="s">
        <v>23</v>
      </c>
      <c r="B275" s="25" t="s">
        <v>491</v>
      </c>
      <c r="C275" s="27" t="s">
        <v>492</v>
      </c>
      <c r="D275" s="58"/>
      <c r="E275" s="39" t="str">
        <f>HYPERLINK("https://www.google.ru/search?q=1011C136-300&amp;newwindow=1&amp;tbm=isch","Еще фото")</f>
        <v>Еще фото</v>
      </c>
      <c r="F275" s="29" t="s">
        <v>145</v>
      </c>
      <c r="G275" s="25" t="s">
        <v>91</v>
      </c>
      <c r="H275" s="25" t="s">
        <v>92</v>
      </c>
      <c r="I275" s="25" t="s">
        <v>93</v>
      </c>
      <c r="J275" s="15" t="s">
        <v>29</v>
      </c>
      <c r="K275" s="16" t="s">
        <v>49</v>
      </c>
      <c r="L275" s="60"/>
      <c r="M275" s="15" t="s">
        <v>106</v>
      </c>
      <c r="N275" s="15" t="s">
        <v>123</v>
      </c>
      <c r="O275" s="15"/>
      <c r="P275" s="16" t="s">
        <v>96</v>
      </c>
      <c r="Q275" s="17">
        <v>24999</v>
      </c>
      <c r="R275" s="18">
        <v>40</v>
      </c>
      <c r="S275" s="19">
        <v>17249.309999999998</v>
      </c>
      <c r="T275" s="20" t="s">
        <v>97</v>
      </c>
      <c r="U275" s="21" t="s">
        <v>99</v>
      </c>
      <c r="V275" s="23">
        <v>41</v>
      </c>
      <c r="W275" s="23">
        <v>6</v>
      </c>
      <c r="X275" s="24"/>
    </row>
    <row r="276" spans="1:24" s="1" customFormat="1" ht="21" customHeight="1" x14ac:dyDescent="0.3">
      <c r="A276" s="25" t="s">
        <v>23</v>
      </c>
      <c r="B276" s="25" t="s">
        <v>491</v>
      </c>
      <c r="C276" s="27" t="s">
        <v>492</v>
      </c>
      <c r="D276" s="58"/>
      <c r="E276" s="39" t="str">
        <f>HYPERLINK("https://www.google.ru/search?q=1011C136-300&amp;newwindow=1&amp;tbm=isch","Еще фото")</f>
        <v>Еще фото</v>
      </c>
      <c r="F276" s="29" t="s">
        <v>145</v>
      </c>
      <c r="G276" s="25" t="s">
        <v>91</v>
      </c>
      <c r="H276" s="25" t="s">
        <v>92</v>
      </c>
      <c r="I276" s="25" t="s">
        <v>93</v>
      </c>
      <c r="J276" s="15" t="s">
        <v>29</v>
      </c>
      <c r="K276" s="16" t="s">
        <v>49</v>
      </c>
      <c r="L276" s="60"/>
      <c r="M276" s="15" t="s">
        <v>106</v>
      </c>
      <c r="N276" s="15" t="s">
        <v>123</v>
      </c>
      <c r="O276" s="15"/>
      <c r="P276" s="16" t="s">
        <v>96</v>
      </c>
      <c r="Q276" s="17">
        <v>24999</v>
      </c>
      <c r="R276" s="18">
        <v>40</v>
      </c>
      <c r="S276" s="19">
        <v>17249.309999999998</v>
      </c>
      <c r="T276" s="20" t="s">
        <v>97</v>
      </c>
      <c r="U276" s="21" t="s">
        <v>100</v>
      </c>
      <c r="V276" s="23">
        <v>42</v>
      </c>
      <c r="W276" s="23">
        <v>10</v>
      </c>
      <c r="X276" s="24"/>
    </row>
    <row r="277" spans="1:24" s="1" customFormat="1" ht="21" customHeight="1" x14ac:dyDescent="0.3">
      <c r="A277" s="25" t="s">
        <v>23</v>
      </c>
      <c r="B277" s="25" t="s">
        <v>491</v>
      </c>
      <c r="C277" s="27" t="s">
        <v>492</v>
      </c>
      <c r="D277" s="58"/>
      <c r="E277" s="39" t="str">
        <f>HYPERLINK("https://www.google.ru/search?q=1011C136-300&amp;newwindow=1&amp;tbm=isch","Еще фото")</f>
        <v>Еще фото</v>
      </c>
      <c r="F277" s="29" t="s">
        <v>145</v>
      </c>
      <c r="G277" s="25" t="s">
        <v>91</v>
      </c>
      <c r="H277" s="25" t="s">
        <v>92</v>
      </c>
      <c r="I277" s="25" t="s">
        <v>93</v>
      </c>
      <c r="J277" s="15" t="s">
        <v>29</v>
      </c>
      <c r="K277" s="16" t="s">
        <v>49</v>
      </c>
      <c r="L277" s="60"/>
      <c r="M277" s="15" t="s">
        <v>106</v>
      </c>
      <c r="N277" s="15" t="s">
        <v>123</v>
      </c>
      <c r="O277" s="15"/>
      <c r="P277" s="16" t="s">
        <v>96</v>
      </c>
      <c r="Q277" s="17">
        <v>24999</v>
      </c>
      <c r="R277" s="18">
        <v>40</v>
      </c>
      <c r="S277" s="19">
        <v>17249.309999999998</v>
      </c>
      <c r="T277" s="20" t="s">
        <v>97</v>
      </c>
      <c r="U277" s="21" t="s">
        <v>101</v>
      </c>
      <c r="V277" s="28">
        <v>42.5</v>
      </c>
      <c r="W277" s="23">
        <v>9</v>
      </c>
      <c r="X277" s="24"/>
    </row>
    <row r="278" spans="1:24" s="1" customFormat="1" ht="32" customHeight="1" x14ac:dyDescent="0.3">
      <c r="A278" s="25" t="s">
        <v>23</v>
      </c>
      <c r="B278" s="25" t="s">
        <v>491</v>
      </c>
      <c r="C278" s="27" t="s">
        <v>492</v>
      </c>
      <c r="D278" s="59"/>
      <c r="E278" s="39" t="str">
        <f>HYPERLINK("https://www.google.ru/search?q=1011C136-300&amp;newwindow=1&amp;tbm=isch","Еще фото")</f>
        <v>Еще фото</v>
      </c>
      <c r="F278" s="29" t="s">
        <v>145</v>
      </c>
      <c r="G278" s="25" t="s">
        <v>91</v>
      </c>
      <c r="H278" s="25" t="s">
        <v>92</v>
      </c>
      <c r="I278" s="25" t="s">
        <v>93</v>
      </c>
      <c r="J278" s="15" t="s">
        <v>29</v>
      </c>
      <c r="K278" s="16" t="s">
        <v>49</v>
      </c>
      <c r="L278" s="56"/>
      <c r="M278" s="15" t="s">
        <v>106</v>
      </c>
      <c r="N278" s="15" t="s">
        <v>123</v>
      </c>
      <c r="O278" s="15"/>
      <c r="P278" s="16" t="s">
        <v>96</v>
      </c>
      <c r="Q278" s="17">
        <v>24999</v>
      </c>
      <c r="R278" s="18">
        <v>40</v>
      </c>
      <c r="S278" s="19">
        <v>17249.309999999998</v>
      </c>
      <c r="T278" s="20" t="s">
        <v>97</v>
      </c>
      <c r="U278" s="21" t="s">
        <v>102</v>
      </c>
      <c r="V278" s="23">
        <v>43</v>
      </c>
      <c r="W278" s="23">
        <v>9</v>
      </c>
      <c r="X278" s="24"/>
    </row>
    <row r="279" spans="1:24" s="1" customFormat="1" ht="35" customHeight="1" x14ac:dyDescent="0.3">
      <c r="A279" s="11" t="s">
        <v>23</v>
      </c>
      <c r="B279" s="11" t="s">
        <v>494</v>
      </c>
      <c r="C279" s="12" t="s">
        <v>495</v>
      </c>
      <c r="D279" s="57"/>
      <c r="E279" s="39" t="str">
        <f>HYPERLINK("https://www.google.ru/search?q=1011C143-001&amp;newwindow=1&amp;tbm=isch","Еще фото")</f>
        <v>Еще фото</v>
      </c>
      <c r="F279" s="14"/>
      <c r="G279" s="11" t="s">
        <v>91</v>
      </c>
      <c r="H279" s="11" t="s">
        <v>92</v>
      </c>
      <c r="I279" s="15" t="s">
        <v>93</v>
      </c>
      <c r="J279" s="15" t="s">
        <v>29</v>
      </c>
      <c r="K279" s="16" t="s">
        <v>49</v>
      </c>
      <c r="L279" s="55" t="s">
        <v>496</v>
      </c>
      <c r="M279" s="15" t="s">
        <v>220</v>
      </c>
      <c r="N279" s="15" t="s">
        <v>41</v>
      </c>
      <c r="O279" s="15"/>
      <c r="P279" s="16" t="s">
        <v>96</v>
      </c>
      <c r="Q279" s="17">
        <v>19599</v>
      </c>
      <c r="R279" s="18">
        <v>40</v>
      </c>
      <c r="S279" s="19">
        <v>13523.309999999998</v>
      </c>
      <c r="T279" s="20" t="s">
        <v>97</v>
      </c>
      <c r="U279" s="21" t="s">
        <v>148</v>
      </c>
      <c r="V279" s="28">
        <v>40.5</v>
      </c>
      <c r="W279" s="23">
        <v>1</v>
      </c>
      <c r="X279" s="24"/>
    </row>
    <row r="280" spans="1:24" s="1" customFormat="1" ht="35" customHeight="1" x14ac:dyDescent="0.3">
      <c r="A280" s="25" t="s">
        <v>23</v>
      </c>
      <c r="B280" s="25" t="s">
        <v>494</v>
      </c>
      <c r="C280" s="12" t="s">
        <v>495</v>
      </c>
      <c r="D280" s="58"/>
      <c r="E280" s="39" t="str">
        <f>HYPERLINK("https://www.google.ru/search?q=1011C143-001&amp;newwindow=1&amp;tbm=isch","Еще фото")</f>
        <v>Еще фото</v>
      </c>
      <c r="F280" s="14"/>
      <c r="G280" s="25" t="s">
        <v>91</v>
      </c>
      <c r="H280" s="25" t="s">
        <v>92</v>
      </c>
      <c r="I280" s="25" t="s">
        <v>93</v>
      </c>
      <c r="J280" s="15" t="s">
        <v>29</v>
      </c>
      <c r="K280" s="16" t="s">
        <v>49</v>
      </c>
      <c r="L280" s="60"/>
      <c r="M280" s="15" t="s">
        <v>220</v>
      </c>
      <c r="N280" s="15" t="s">
        <v>41</v>
      </c>
      <c r="O280" s="15"/>
      <c r="P280" s="16" t="s">
        <v>96</v>
      </c>
      <c r="Q280" s="17">
        <v>19599</v>
      </c>
      <c r="R280" s="18">
        <v>40</v>
      </c>
      <c r="S280" s="19">
        <v>13523.309999999998</v>
      </c>
      <c r="T280" s="20" t="s">
        <v>97</v>
      </c>
      <c r="U280" s="21" t="s">
        <v>99</v>
      </c>
      <c r="V280" s="23">
        <v>41</v>
      </c>
      <c r="W280" s="23">
        <v>3</v>
      </c>
      <c r="X280" s="24"/>
    </row>
    <row r="281" spans="1:24" s="1" customFormat="1" ht="37.049999999999997" customHeight="1" x14ac:dyDescent="0.3">
      <c r="A281" s="25" t="s">
        <v>23</v>
      </c>
      <c r="B281" s="25" t="s">
        <v>494</v>
      </c>
      <c r="C281" s="12" t="s">
        <v>495</v>
      </c>
      <c r="D281" s="59"/>
      <c r="E281" s="39" t="str">
        <f>HYPERLINK("https://www.google.ru/search?q=1011C143-001&amp;newwindow=1&amp;tbm=isch","Еще фото")</f>
        <v>Еще фото</v>
      </c>
      <c r="F281" s="14"/>
      <c r="G281" s="25" t="s">
        <v>91</v>
      </c>
      <c r="H281" s="25" t="s">
        <v>92</v>
      </c>
      <c r="I281" s="25" t="s">
        <v>93</v>
      </c>
      <c r="J281" s="15" t="s">
        <v>29</v>
      </c>
      <c r="K281" s="16" t="s">
        <v>49</v>
      </c>
      <c r="L281" s="56"/>
      <c r="M281" s="15" t="s">
        <v>220</v>
      </c>
      <c r="N281" s="15" t="s">
        <v>41</v>
      </c>
      <c r="O281" s="15"/>
      <c r="P281" s="16" t="s">
        <v>96</v>
      </c>
      <c r="Q281" s="17">
        <v>19599</v>
      </c>
      <c r="R281" s="18">
        <v>40</v>
      </c>
      <c r="S281" s="19">
        <v>13523.309999999998</v>
      </c>
      <c r="T281" s="20" t="s">
        <v>97</v>
      </c>
      <c r="U281" s="21" t="s">
        <v>102</v>
      </c>
      <c r="V281" s="23">
        <v>43</v>
      </c>
      <c r="W281" s="23">
        <v>1</v>
      </c>
      <c r="X281" s="24"/>
    </row>
    <row r="282" spans="1:24" s="1" customFormat="1" ht="17" customHeight="1" x14ac:dyDescent="0.3">
      <c r="A282" s="11" t="s">
        <v>23</v>
      </c>
      <c r="B282" s="11" t="s">
        <v>494</v>
      </c>
      <c r="C282" s="12" t="s">
        <v>497</v>
      </c>
      <c r="D282" s="57"/>
      <c r="E282" s="39" t="str">
        <f t="shared" ref="E282:E287" si="5">HYPERLINK("https://www.google.ru/search?q=1011C143-400&amp;newwindow=1&amp;tbm=isch","Еще фото")</f>
        <v>Еще фото</v>
      </c>
      <c r="F282" s="14"/>
      <c r="G282" s="11" t="s">
        <v>91</v>
      </c>
      <c r="H282" s="11" t="s">
        <v>92</v>
      </c>
      <c r="I282" s="15" t="s">
        <v>93</v>
      </c>
      <c r="J282" s="15" t="s">
        <v>29</v>
      </c>
      <c r="K282" s="16" t="s">
        <v>49</v>
      </c>
      <c r="L282" s="55" t="s">
        <v>496</v>
      </c>
      <c r="M282" s="15" t="s">
        <v>220</v>
      </c>
      <c r="N282" s="15" t="s">
        <v>235</v>
      </c>
      <c r="O282" s="15"/>
      <c r="P282" s="16" t="s">
        <v>96</v>
      </c>
      <c r="Q282" s="17">
        <v>19599</v>
      </c>
      <c r="R282" s="18">
        <v>40</v>
      </c>
      <c r="S282" s="19">
        <v>13523.309999999998</v>
      </c>
      <c r="T282" s="20" t="s">
        <v>97</v>
      </c>
      <c r="U282" s="21" t="s">
        <v>148</v>
      </c>
      <c r="V282" s="28">
        <v>40.5</v>
      </c>
      <c r="W282" s="23">
        <v>1</v>
      </c>
      <c r="X282" s="24"/>
    </row>
    <row r="283" spans="1:24" s="1" customFormat="1" ht="17" customHeight="1" x14ac:dyDescent="0.3">
      <c r="A283" s="25" t="s">
        <v>23</v>
      </c>
      <c r="B283" s="25" t="s">
        <v>494</v>
      </c>
      <c r="C283" s="12" t="s">
        <v>497</v>
      </c>
      <c r="D283" s="58"/>
      <c r="E283" s="39" t="str">
        <f t="shared" si="5"/>
        <v>Еще фото</v>
      </c>
      <c r="F283" s="14"/>
      <c r="G283" s="25" t="s">
        <v>91</v>
      </c>
      <c r="H283" s="25" t="s">
        <v>92</v>
      </c>
      <c r="I283" s="25" t="s">
        <v>93</v>
      </c>
      <c r="J283" s="15" t="s">
        <v>29</v>
      </c>
      <c r="K283" s="16" t="s">
        <v>49</v>
      </c>
      <c r="L283" s="60"/>
      <c r="M283" s="15" t="s">
        <v>220</v>
      </c>
      <c r="N283" s="15" t="s">
        <v>235</v>
      </c>
      <c r="O283" s="15"/>
      <c r="P283" s="16" t="s">
        <v>96</v>
      </c>
      <c r="Q283" s="17">
        <v>19599</v>
      </c>
      <c r="R283" s="18">
        <v>40</v>
      </c>
      <c r="S283" s="19">
        <v>13523.309999999998</v>
      </c>
      <c r="T283" s="20" t="s">
        <v>97</v>
      </c>
      <c r="U283" s="21" t="s">
        <v>99</v>
      </c>
      <c r="V283" s="23">
        <v>41</v>
      </c>
      <c r="W283" s="23">
        <v>2</v>
      </c>
      <c r="X283" s="24"/>
    </row>
    <row r="284" spans="1:24" s="1" customFormat="1" ht="17" customHeight="1" x14ac:dyDescent="0.3">
      <c r="A284" s="25" t="s">
        <v>23</v>
      </c>
      <c r="B284" s="25" t="s">
        <v>494</v>
      </c>
      <c r="C284" s="12" t="s">
        <v>497</v>
      </c>
      <c r="D284" s="58"/>
      <c r="E284" s="39" t="str">
        <f t="shared" si="5"/>
        <v>Еще фото</v>
      </c>
      <c r="F284" s="14"/>
      <c r="G284" s="25" t="s">
        <v>91</v>
      </c>
      <c r="H284" s="25" t="s">
        <v>92</v>
      </c>
      <c r="I284" s="25" t="s">
        <v>93</v>
      </c>
      <c r="J284" s="15" t="s">
        <v>29</v>
      </c>
      <c r="K284" s="16" t="s">
        <v>49</v>
      </c>
      <c r="L284" s="60"/>
      <c r="M284" s="15" t="s">
        <v>220</v>
      </c>
      <c r="N284" s="15" t="s">
        <v>235</v>
      </c>
      <c r="O284" s="15"/>
      <c r="P284" s="16" t="s">
        <v>96</v>
      </c>
      <c r="Q284" s="17">
        <v>19599</v>
      </c>
      <c r="R284" s="18">
        <v>40</v>
      </c>
      <c r="S284" s="19">
        <v>13523.309999999998</v>
      </c>
      <c r="T284" s="20" t="s">
        <v>97</v>
      </c>
      <c r="U284" s="21" t="s">
        <v>101</v>
      </c>
      <c r="V284" s="28">
        <v>42.5</v>
      </c>
      <c r="W284" s="23">
        <v>1</v>
      </c>
      <c r="X284" s="24"/>
    </row>
    <row r="285" spans="1:24" s="1" customFormat="1" ht="17" customHeight="1" x14ac:dyDescent="0.3">
      <c r="A285" s="25" t="s">
        <v>23</v>
      </c>
      <c r="B285" s="25" t="s">
        <v>494</v>
      </c>
      <c r="C285" s="12" t="s">
        <v>497</v>
      </c>
      <c r="D285" s="58"/>
      <c r="E285" s="39" t="str">
        <f t="shared" si="5"/>
        <v>Еще фото</v>
      </c>
      <c r="F285" s="14"/>
      <c r="G285" s="25" t="s">
        <v>91</v>
      </c>
      <c r="H285" s="25" t="s">
        <v>92</v>
      </c>
      <c r="I285" s="25" t="s">
        <v>93</v>
      </c>
      <c r="J285" s="15" t="s">
        <v>29</v>
      </c>
      <c r="K285" s="16" t="s">
        <v>49</v>
      </c>
      <c r="L285" s="60"/>
      <c r="M285" s="15" t="s">
        <v>220</v>
      </c>
      <c r="N285" s="15" t="s">
        <v>235</v>
      </c>
      <c r="O285" s="15"/>
      <c r="P285" s="16" t="s">
        <v>96</v>
      </c>
      <c r="Q285" s="17">
        <v>19599</v>
      </c>
      <c r="R285" s="18">
        <v>40</v>
      </c>
      <c r="S285" s="19">
        <v>13523.309999999998</v>
      </c>
      <c r="T285" s="20" t="s">
        <v>97</v>
      </c>
      <c r="U285" s="21" t="s">
        <v>102</v>
      </c>
      <c r="V285" s="23">
        <v>43</v>
      </c>
      <c r="W285" s="23">
        <v>4</v>
      </c>
      <c r="X285" s="24"/>
    </row>
    <row r="286" spans="1:24" s="1" customFormat="1" ht="17" customHeight="1" x14ac:dyDescent="0.3">
      <c r="A286" s="25" t="s">
        <v>23</v>
      </c>
      <c r="B286" s="25" t="s">
        <v>494</v>
      </c>
      <c r="C286" s="12" t="s">
        <v>497</v>
      </c>
      <c r="D286" s="58"/>
      <c r="E286" s="39" t="str">
        <f t="shared" si="5"/>
        <v>Еще фото</v>
      </c>
      <c r="F286" s="14"/>
      <c r="G286" s="25" t="s">
        <v>91</v>
      </c>
      <c r="H286" s="25" t="s">
        <v>92</v>
      </c>
      <c r="I286" s="25" t="s">
        <v>93</v>
      </c>
      <c r="J286" s="15" t="s">
        <v>29</v>
      </c>
      <c r="K286" s="16" t="s">
        <v>49</v>
      </c>
      <c r="L286" s="60"/>
      <c r="M286" s="15" t="s">
        <v>220</v>
      </c>
      <c r="N286" s="15" t="s">
        <v>235</v>
      </c>
      <c r="O286" s="15"/>
      <c r="P286" s="16" t="s">
        <v>96</v>
      </c>
      <c r="Q286" s="17">
        <v>19599</v>
      </c>
      <c r="R286" s="18">
        <v>40</v>
      </c>
      <c r="S286" s="19">
        <v>13523.309999999998</v>
      </c>
      <c r="T286" s="20" t="s">
        <v>97</v>
      </c>
      <c r="U286" s="21" t="s">
        <v>225</v>
      </c>
      <c r="V286" s="28">
        <v>43.5</v>
      </c>
      <c r="W286" s="23">
        <v>3</v>
      </c>
      <c r="X286" s="24"/>
    </row>
    <row r="287" spans="1:24" s="1" customFormat="1" ht="22.05" customHeight="1" x14ac:dyDescent="0.3">
      <c r="A287" s="25" t="s">
        <v>23</v>
      </c>
      <c r="B287" s="25" t="s">
        <v>494</v>
      </c>
      <c r="C287" s="12" t="s">
        <v>497</v>
      </c>
      <c r="D287" s="59"/>
      <c r="E287" s="39" t="str">
        <f t="shared" si="5"/>
        <v>Еще фото</v>
      </c>
      <c r="F287" s="14"/>
      <c r="G287" s="25" t="s">
        <v>91</v>
      </c>
      <c r="H287" s="25" t="s">
        <v>92</v>
      </c>
      <c r="I287" s="25" t="s">
        <v>93</v>
      </c>
      <c r="J287" s="15" t="s">
        <v>29</v>
      </c>
      <c r="K287" s="16" t="s">
        <v>49</v>
      </c>
      <c r="L287" s="56"/>
      <c r="M287" s="15" t="s">
        <v>220</v>
      </c>
      <c r="N287" s="15" t="s">
        <v>235</v>
      </c>
      <c r="O287" s="15"/>
      <c r="P287" s="16" t="s">
        <v>96</v>
      </c>
      <c r="Q287" s="17">
        <v>19599</v>
      </c>
      <c r="R287" s="18">
        <v>40</v>
      </c>
      <c r="S287" s="19">
        <v>13523.309999999998</v>
      </c>
      <c r="T287" s="20" t="s">
        <v>97</v>
      </c>
      <c r="U287" s="21" t="s">
        <v>124</v>
      </c>
      <c r="V287" s="28">
        <v>44.5</v>
      </c>
      <c r="W287" s="23">
        <v>4</v>
      </c>
      <c r="X287" s="24"/>
    </row>
    <row r="288" spans="1:24" s="1" customFormat="1" ht="17" customHeight="1" x14ac:dyDescent="0.3">
      <c r="A288" s="11" t="s">
        <v>23</v>
      </c>
      <c r="B288" s="11" t="s">
        <v>494</v>
      </c>
      <c r="C288" s="12" t="s">
        <v>498</v>
      </c>
      <c r="D288" s="57"/>
      <c r="E288" s="39" t="str">
        <f t="shared" ref="E288:E293" si="6">HYPERLINK("https://www.google.ru/search?q=1011C143-401&amp;newwindow=1&amp;tbm=isch","Еще фото")</f>
        <v>Еще фото</v>
      </c>
      <c r="F288" s="29" t="s">
        <v>145</v>
      </c>
      <c r="G288" s="11" t="s">
        <v>91</v>
      </c>
      <c r="H288" s="11" t="s">
        <v>92</v>
      </c>
      <c r="I288" s="15" t="s">
        <v>93</v>
      </c>
      <c r="J288" s="15" t="s">
        <v>29</v>
      </c>
      <c r="K288" s="16" t="s">
        <v>49</v>
      </c>
      <c r="L288" s="55" t="s">
        <v>496</v>
      </c>
      <c r="M288" s="15" t="s">
        <v>220</v>
      </c>
      <c r="N288" s="15" t="s">
        <v>52</v>
      </c>
      <c r="O288" s="15"/>
      <c r="P288" s="16" t="s">
        <v>96</v>
      </c>
      <c r="Q288" s="17">
        <v>19599</v>
      </c>
      <c r="R288" s="18">
        <v>40</v>
      </c>
      <c r="S288" s="19">
        <v>13523.309999999998</v>
      </c>
      <c r="T288" s="20" t="s">
        <v>97</v>
      </c>
      <c r="U288" s="21" t="s">
        <v>148</v>
      </c>
      <c r="V288" s="28">
        <v>40.5</v>
      </c>
      <c r="W288" s="23">
        <v>3</v>
      </c>
      <c r="X288" s="24"/>
    </row>
    <row r="289" spans="1:24" s="1" customFormat="1" ht="17" customHeight="1" x14ac:dyDescent="0.3">
      <c r="A289" s="25" t="s">
        <v>23</v>
      </c>
      <c r="B289" s="25" t="s">
        <v>494</v>
      </c>
      <c r="C289" s="12" t="s">
        <v>498</v>
      </c>
      <c r="D289" s="58"/>
      <c r="E289" s="39" t="str">
        <f t="shared" si="6"/>
        <v>Еще фото</v>
      </c>
      <c r="F289" s="29" t="s">
        <v>145</v>
      </c>
      <c r="G289" s="25" t="s">
        <v>91</v>
      </c>
      <c r="H289" s="25" t="s">
        <v>92</v>
      </c>
      <c r="I289" s="25" t="s">
        <v>93</v>
      </c>
      <c r="J289" s="15" t="s">
        <v>29</v>
      </c>
      <c r="K289" s="16" t="s">
        <v>49</v>
      </c>
      <c r="L289" s="60"/>
      <c r="M289" s="15" t="s">
        <v>220</v>
      </c>
      <c r="N289" s="15" t="s">
        <v>52</v>
      </c>
      <c r="O289" s="15"/>
      <c r="P289" s="16" t="s">
        <v>96</v>
      </c>
      <c r="Q289" s="17">
        <v>19599</v>
      </c>
      <c r="R289" s="18">
        <v>40</v>
      </c>
      <c r="S289" s="19">
        <v>13523.309999999998</v>
      </c>
      <c r="T289" s="20" t="s">
        <v>97</v>
      </c>
      <c r="U289" s="21" t="s">
        <v>100</v>
      </c>
      <c r="V289" s="23">
        <v>42</v>
      </c>
      <c r="W289" s="23">
        <v>3</v>
      </c>
      <c r="X289" s="24"/>
    </row>
    <row r="290" spans="1:24" s="1" customFormat="1" ht="17" customHeight="1" x14ac:dyDescent="0.3">
      <c r="A290" s="25" t="s">
        <v>23</v>
      </c>
      <c r="B290" s="25" t="s">
        <v>494</v>
      </c>
      <c r="C290" s="12" t="s">
        <v>498</v>
      </c>
      <c r="D290" s="58"/>
      <c r="E290" s="39" t="str">
        <f t="shared" si="6"/>
        <v>Еще фото</v>
      </c>
      <c r="F290" s="29" t="s">
        <v>145</v>
      </c>
      <c r="G290" s="25" t="s">
        <v>91</v>
      </c>
      <c r="H290" s="25" t="s">
        <v>92</v>
      </c>
      <c r="I290" s="25" t="s">
        <v>93</v>
      </c>
      <c r="J290" s="15" t="s">
        <v>29</v>
      </c>
      <c r="K290" s="16" t="s">
        <v>49</v>
      </c>
      <c r="L290" s="60"/>
      <c r="M290" s="15" t="s">
        <v>220</v>
      </c>
      <c r="N290" s="15" t="s">
        <v>52</v>
      </c>
      <c r="O290" s="15"/>
      <c r="P290" s="16" t="s">
        <v>96</v>
      </c>
      <c r="Q290" s="17">
        <v>19599</v>
      </c>
      <c r="R290" s="18">
        <v>40</v>
      </c>
      <c r="S290" s="19">
        <v>13523.309999999998</v>
      </c>
      <c r="T290" s="20" t="s">
        <v>97</v>
      </c>
      <c r="U290" s="21" t="s">
        <v>101</v>
      </c>
      <c r="V290" s="28">
        <v>42.5</v>
      </c>
      <c r="W290" s="23">
        <v>4</v>
      </c>
      <c r="X290" s="24"/>
    </row>
    <row r="291" spans="1:24" s="1" customFormat="1" ht="17" customHeight="1" x14ac:dyDescent="0.3">
      <c r="A291" s="25" t="s">
        <v>23</v>
      </c>
      <c r="B291" s="25" t="s">
        <v>494</v>
      </c>
      <c r="C291" s="12" t="s">
        <v>498</v>
      </c>
      <c r="D291" s="58"/>
      <c r="E291" s="39" t="str">
        <f t="shared" si="6"/>
        <v>Еще фото</v>
      </c>
      <c r="F291" s="29" t="s">
        <v>145</v>
      </c>
      <c r="G291" s="25" t="s">
        <v>91</v>
      </c>
      <c r="H291" s="25" t="s">
        <v>92</v>
      </c>
      <c r="I291" s="25" t="s">
        <v>93</v>
      </c>
      <c r="J291" s="15" t="s">
        <v>29</v>
      </c>
      <c r="K291" s="16" t="s">
        <v>49</v>
      </c>
      <c r="L291" s="60"/>
      <c r="M291" s="15" t="s">
        <v>220</v>
      </c>
      <c r="N291" s="15" t="s">
        <v>52</v>
      </c>
      <c r="O291" s="15"/>
      <c r="P291" s="16" t="s">
        <v>96</v>
      </c>
      <c r="Q291" s="17">
        <v>19599</v>
      </c>
      <c r="R291" s="18">
        <v>40</v>
      </c>
      <c r="S291" s="19">
        <v>13523.309999999998</v>
      </c>
      <c r="T291" s="20" t="s">
        <v>97</v>
      </c>
      <c r="U291" s="21" t="s">
        <v>102</v>
      </c>
      <c r="V291" s="23">
        <v>43</v>
      </c>
      <c r="W291" s="23">
        <v>3</v>
      </c>
      <c r="X291" s="24"/>
    </row>
    <row r="292" spans="1:24" s="1" customFormat="1" ht="17" customHeight="1" x14ac:dyDescent="0.3">
      <c r="A292" s="25" t="s">
        <v>23</v>
      </c>
      <c r="B292" s="25" t="s">
        <v>494</v>
      </c>
      <c r="C292" s="12" t="s">
        <v>498</v>
      </c>
      <c r="D292" s="58"/>
      <c r="E292" s="39" t="str">
        <f t="shared" si="6"/>
        <v>Еще фото</v>
      </c>
      <c r="F292" s="29" t="s">
        <v>145</v>
      </c>
      <c r="G292" s="25" t="s">
        <v>91</v>
      </c>
      <c r="H292" s="25" t="s">
        <v>92</v>
      </c>
      <c r="I292" s="25" t="s">
        <v>93</v>
      </c>
      <c r="J292" s="15" t="s">
        <v>29</v>
      </c>
      <c r="K292" s="16" t="s">
        <v>49</v>
      </c>
      <c r="L292" s="60"/>
      <c r="M292" s="15" t="s">
        <v>220</v>
      </c>
      <c r="N292" s="15" t="s">
        <v>52</v>
      </c>
      <c r="O292" s="15"/>
      <c r="P292" s="16" t="s">
        <v>96</v>
      </c>
      <c r="Q292" s="17">
        <v>19599</v>
      </c>
      <c r="R292" s="18">
        <v>40</v>
      </c>
      <c r="S292" s="19">
        <v>13523.309999999998</v>
      </c>
      <c r="T292" s="20" t="s">
        <v>97</v>
      </c>
      <c r="U292" s="21" t="s">
        <v>124</v>
      </c>
      <c r="V292" s="28">
        <v>44.5</v>
      </c>
      <c r="W292" s="23">
        <v>2</v>
      </c>
      <c r="X292" s="24"/>
    </row>
    <row r="293" spans="1:24" s="1" customFormat="1" ht="22.05" customHeight="1" x14ac:dyDescent="0.3">
      <c r="A293" s="25" t="s">
        <v>23</v>
      </c>
      <c r="B293" s="25" t="s">
        <v>494</v>
      </c>
      <c r="C293" s="12" t="s">
        <v>498</v>
      </c>
      <c r="D293" s="59"/>
      <c r="E293" s="39" t="str">
        <f t="shared" si="6"/>
        <v>Еще фото</v>
      </c>
      <c r="F293" s="29" t="s">
        <v>145</v>
      </c>
      <c r="G293" s="25" t="s">
        <v>91</v>
      </c>
      <c r="H293" s="25" t="s">
        <v>92</v>
      </c>
      <c r="I293" s="25" t="s">
        <v>93</v>
      </c>
      <c r="J293" s="15" t="s">
        <v>29</v>
      </c>
      <c r="K293" s="16" t="s">
        <v>49</v>
      </c>
      <c r="L293" s="56"/>
      <c r="M293" s="15" t="s">
        <v>220</v>
      </c>
      <c r="N293" s="15" t="s">
        <v>52</v>
      </c>
      <c r="O293" s="15"/>
      <c r="P293" s="16" t="s">
        <v>96</v>
      </c>
      <c r="Q293" s="17">
        <v>19599</v>
      </c>
      <c r="R293" s="18">
        <v>40</v>
      </c>
      <c r="S293" s="19">
        <v>13523.309999999998</v>
      </c>
      <c r="T293" s="20" t="s">
        <v>97</v>
      </c>
      <c r="U293" s="21" t="s">
        <v>216</v>
      </c>
      <c r="V293" s="23">
        <v>45</v>
      </c>
      <c r="W293" s="23">
        <v>2</v>
      </c>
      <c r="X293" s="24"/>
    </row>
    <row r="294" spans="1:24" s="1" customFormat="1" ht="13.05" customHeight="1" x14ac:dyDescent="0.3">
      <c r="A294" s="11" t="s">
        <v>23</v>
      </c>
      <c r="B294" s="11" t="s">
        <v>375</v>
      </c>
      <c r="C294" s="12" t="s">
        <v>499</v>
      </c>
      <c r="D294" s="57"/>
      <c r="E294" s="39" t="str">
        <f t="shared" ref="E294:E301" si="7">HYPERLINK("https://www.google.ru/search?q=1011C153-002&amp;newwindow=1&amp;tbm=isch","Еще фото")</f>
        <v>Еще фото</v>
      </c>
      <c r="F294" s="14" t="s">
        <v>172</v>
      </c>
      <c r="G294" s="11" t="s">
        <v>91</v>
      </c>
      <c r="H294" s="11" t="s">
        <v>92</v>
      </c>
      <c r="I294" s="15" t="s">
        <v>93</v>
      </c>
      <c r="J294" s="15" t="s">
        <v>29</v>
      </c>
      <c r="K294" s="16" t="s">
        <v>49</v>
      </c>
      <c r="L294" s="55" t="s">
        <v>430</v>
      </c>
      <c r="M294" s="15" t="s">
        <v>378</v>
      </c>
      <c r="N294" s="15" t="s">
        <v>41</v>
      </c>
      <c r="O294" s="15"/>
      <c r="P294" s="16" t="s">
        <v>96</v>
      </c>
      <c r="Q294" s="17">
        <v>13499</v>
      </c>
      <c r="R294" s="18">
        <v>40</v>
      </c>
      <c r="S294" s="19">
        <v>9314.31</v>
      </c>
      <c r="T294" s="20" t="s">
        <v>97</v>
      </c>
      <c r="U294" s="30" t="s">
        <v>204</v>
      </c>
      <c r="V294" s="23">
        <v>40</v>
      </c>
      <c r="W294" s="23">
        <v>5</v>
      </c>
      <c r="X294" s="24"/>
    </row>
    <row r="295" spans="1:24" s="1" customFormat="1" ht="13.05" customHeight="1" x14ac:dyDescent="0.3">
      <c r="A295" s="25" t="s">
        <v>23</v>
      </c>
      <c r="B295" s="25" t="s">
        <v>375</v>
      </c>
      <c r="C295" s="12" t="s">
        <v>499</v>
      </c>
      <c r="D295" s="58"/>
      <c r="E295" s="39" t="str">
        <f t="shared" si="7"/>
        <v>Еще фото</v>
      </c>
      <c r="F295" s="14" t="s">
        <v>172</v>
      </c>
      <c r="G295" s="25" t="s">
        <v>91</v>
      </c>
      <c r="H295" s="25" t="s">
        <v>92</v>
      </c>
      <c r="I295" s="25" t="s">
        <v>93</v>
      </c>
      <c r="J295" s="15" t="s">
        <v>29</v>
      </c>
      <c r="K295" s="16" t="s">
        <v>49</v>
      </c>
      <c r="L295" s="60"/>
      <c r="M295" s="15" t="s">
        <v>378</v>
      </c>
      <c r="N295" s="15" t="s">
        <v>41</v>
      </c>
      <c r="O295" s="15"/>
      <c r="P295" s="16" t="s">
        <v>96</v>
      </c>
      <c r="Q295" s="17">
        <v>13499</v>
      </c>
      <c r="R295" s="18">
        <v>40</v>
      </c>
      <c r="S295" s="19">
        <v>9314.31</v>
      </c>
      <c r="T295" s="20" t="s">
        <v>97</v>
      </c>
      <c r="U295" s="21" t="s">
        <v>148</v>
      </c>
      <c r="V295" s="28">
        <v>40.5</v>
      </c>
      <c r="W295" s="23">
        <v>4</v>
      </c>
      <c r="X295" s="24"/>
    </row>
    <row r="296" spans="1:24" s="1" customFormat="1" ht="13.05" customHeight="1" x14ac:dyDescent="0.3">
      <c r="A296" s="25" t="s">
        <v>23</v>
      </c>
      <c r="B296" s="25" t="s">
        <v>375</v>
      </c>
      <c r="C296" s="12" t="s">
        <v>499</v>
      </c>
      <c r="D296" s="58"/>
      <c r="E296" s="39" t="str">
        <f t="shared" si="7"/>
        <v>Еще фото</v>
      </c>
      <c r="F296" s="14" t="s">
        <v>172</v>
      </c>
      <c r="G296" s="25" t="s">
        <v>91</v>
      </c>
      <c r="H296" s="25" t="s">
        <v>92</v>
      </c>
      <c r="I296" s="25" t="s">
        <v>93</v>
      </c>
      <c r="J296" s="15" t="s">
        <v>29</v>
      </c>
      <c r="K296" s="16" t="s">
        <v>49</v>
      </c>
      <c r="L296" s="60"/>
      <c r="M296" s="15" t="s">
        <v>378</v>
      </c>
      <c r="N296" s="15" t="s">
        <v>41</v>
      </c>
      <c r="O296" s="15"/>
      <c r="P296" s="16" t="s">
        <v>96</v>
      </c>
      <c r="Q296" s="17">
        <v>13499</v>
      </c>
      <c r="R296" s="18">
        <v>40</v>
      </c>
      <c r="S296" s="19">
        <v>9314.31</v>
      </c>
      <c r="T296" s="20" t="s">
        <v>97</v>
      </c>
      <c r="U296" s="21" t="s">
        <v>99</v>
      </c>
      <c r="V296" s="23">
        <v>41</v>
      </c>
      <c r="W296" s="23">
        <v>1</v>
      </c>
      <c r="X296" s="24"/>
    </row>
    <row r="297" spans="1:24" s="1" customFormat="1" ht="13.05" customHeight="1" x14ac:dyDescent="0.3">
      <c r="A297" s="25" t="s">
        <v>23</v>
      </c>
      <c r="B297" s="25" t="s">
        <v>375</v>
      </c>
      <c r="C297" s="12" t="s">
        <v>499</v>
      </c>
      <c r="D297" s="58"/>
      <c r="E297" s="39" t="str">
        <f t="shared" si="7"/>
        <v>Еще фото</v>
      </c>
      <c r="F297" s="14" t="s">
        <v>172</v>
      </c>
      <c r="G297" s="25" t="s">
        <v>91</v>
      </c>
      <c r="H297" s="25" t="s">
        <v>92</v>
      </c>
      <c r="I297" s="25" t="s">
        <v>93</v>
      </c>
      <c r="J297" s="15" t="s">
        <v>29</v>
      </c>
      <c r="K297" s="16" t="s">
        <v>49</v>
      </c>
      <c r="L297" s="60"/>
      <c r="M297" s="15" t="s">
        <v>378</v>
      </c>
      <c r="N297" s="15" t="s">
        <v>41</v>
      </c>
      <c r="O297" s="15"/>
      <c r="P297" s="16" t="s">
        <v>96</v>
      </c>
      <c r="Q297" s="17">
        <v>13499</v>
      </c>
      <c r="R297" s="18">
        <v>40</v>
      </c>
      <c r="S297" s="19">
        <v>9314.31</v>
      </c>
      <c r="T297" s="20" t="s">
        <v>97</v>
      </c>
      <c r="U297" s="21" t="s">
        <v>100</v>
      </c>
      <c r="V297" s="23">
        <v>42</v>
      </c>
      <c r="W297" s="23">
        <v>4</v>
      </c>
      <c r="X297" s="24"/>
    </row>
    <row r="298" spans="1:24" s="1" customFormat="1" ht="13.05" customHeight="1" x14ac:dyDescent="0.3">
      <c r="A298" s="25" t="s">
        <v>23</v>
      </c>
      <c r="B298" s="25" t="s">
        <v>375</v>
      </c>
      <c r="C298" s="12" t="s">
        <v>499</v>
      </c>
      <c r="D298" s="58"/>
      <c r="E298" s="39" t="str">
        <f t="shared" si="7"/>
        <v>Еще фото</v>
      </c>
      <c r="F298" s="14" t="s">
        <v>172</v>
      </c>
      <c r="G298" s="25" t="s">
        <v>91</v>
      </c>
      <c r="H298" s="25" t="s">
        <v>92</v>
      </c>
      <c r="I298" s="25" t="s">
        <v>93</v>
      </c>
      <c r="J298" s="15" t="s">
        <v>29</v>
      </c>
      <c r="K298" s="16" t="s">
        <v>49</v>
      </c>
      <c r="L298" s="60"/>
      <c r="M298" s="15" t="s">
        <v>378</v>
      </c>
      <c r="N298" s="15" t="s">
        <v>41</v>
      </c>
      <c r="O298" s="15"/>
      <c r="P298" s="16" t="s">
        <v>96</v>
      </c>
      <c r="Q298" s="17">
        <v>13499</v>
      </c>
      <c r="R298" s="18">
        <v>40</v>
      </c>
      <c r="S298" s="19">
        <v>9314.31</v>
      </c>
      <c r="T298" s="20" t="s">
        <v>97</v>
      </c>
      <c r="U298" s="21" t="s">
        <v>101</v>
      </c>
      <c r="V298" s="28">
        <v>42.5</v>
      </c>
      <c r="W298" s="23">
        <v>6</v>
      </c>
      <c r="X298" s="24"/>
    </row>
    <row r="299" spans="1:24" s="1" customFormat="1" ht="13.05" customHeight="1" x14ac:dyDescent="0.3">
      <c r="A299" s="25" t="s">
        <v>23</v>
      </c>
      <c r="B299" s="25" t="s">
        <v>375</v>
      </c>
      <c r="C299" s="12" t="s">
        <v>499</v>
      </c>
      <c r="D299" s="58"/>
      <c r="E299" s="39" t="str">
        <f t="shared" si="7"/>
        <v>Еще фото</v>
      </c>
      <c r="F299" s="14" t="s">
        <v>172</v>
      </c>
      <c r="G299" s="25" t="s">
        <v>91</v>
      </c>
      <c r="H299" s="25" t="s">
        <v>92</v>
      </c>
      <c r="I299" s="25" t="s">
        <v>93</v>
      </c>
      <c r="J299" s="15" t="s">
        <v>29</v>
      </c>
      <c r="K299" s="16" t="s">
        <v>49</v>
      </c>
      <c r="L299" s="60"/>
      <c r="M299" s="15" t="s">
        <v>378</v>
      </c>
      <c r="N299" s="15" t="s">
        <v>41</v>
      </c>
      <c r="O299" s="15"/>
      <c r="P299" s="16" t="s">
        <v>96</v>
      </c>
      <c r="Q299" s="17">
        <v>13499</v>
      </c>
      <c r="R299" s="18">
        <v>40</v>
      </c>
      <c r="S299" s="19">
        <v>9314.31</v>
      </c>
      <c r="T299" s="20" t="s">
        <v>97</v>
      </c>
      <c r="U299" s="21" t="s">
        <v>102</v>
      </c>
      <c r="V299" s="23">
        <v>43</v>
      </c>
      <c r="W299" s="23">
        <v>2</v>
      </c>
      <c r="X299" s="24"/>
    </row>
    <row r="300" spans="1:24" s="1" customFormat="1" ht="13.05" customHeight="1" x14ac:dyDescent="0.3">
      <c r="A300" s="25" t="s">
        <v>23</v>
      </c>
      <c r="B300" s="25" t="s">
        <v>375</v>
      </c>
      <c r="C300" s="12" t="s">
        <v>499</v>
      </c>
      <c r="D300" s="58"/>
      <c r="E300" s="39" t="str">
        <f t="shared" si="7"/>
        <v>Еще фото</v>
      </c>
      <c r="F300" s="14" t="s">
        <v>172</v>
      </c>
      <c r="G300" s="25" t="s">
        <v>91</v>
      </c>
      <c r="H300" s="25" t="s">
        <v>92</v>
      </c>
      <c r="I300" s="25" t="s">
        <v>93</v>
      </c>
      <c r="J300" s="15" t="s">
        <v>29</v>
      </c>
      <c r="K300" s="16" t="s">
        <v>49</v>
      </c>
      <c r="L300" s="60"/>
      <c r="M300" s="15" t="s">
        <v>378</v>
      </c>
      <c r="N300" s="15" t="s">
        <v>41</v>
      </c>
      <c r="O300" s="15"/>
      <c r="P300" s="16" t="s">
        <v>96</v>
      </c>
      <c r="Q300" s="17">
        <v>13499</v>
      </c>
      <c r="R300" s="18">
        <v>40</v>
      </c>
      <c r="S300" s="19">
        <v>9314.31</v>
      </c>
      <c r="T300" s="20" t="s">
        <v>97</v>
      </c>
      <c r="U300" s="21" t="s">
        <v>124</v>
      </c>
      <c r="V300" s="28">
        <v>44.5</v>
      </c>
      <c r="W300" s="23">
        <v>3</v>
      </c>
      <c r="X300" s="24"/>
    </row>
    <row r="301" spans="1:24" s="1" customFormat="1" ht="18" customHeight="1" x14ac:dyDescent="0.3">
      <c r="A301" s="25" t="s">
        <v>23</v>
      </c>
      <c r="B301" s="25" t="s">
        <v>375</v>
      </c>
      <c r="C301" s="12" t="s">
        <v>499</v>
      </c>
      <c r="D301" s="59"/>
      <c r="E301" s="39" t="str">
        <f t="shared" si="7"/>
        <v>Еще фото</v>
      </c>
      <c r="F301" s="14" t="s">
        <v>172</v>
      </c>
      <c r="G301" s="25" t="s">
        <v>91</v>
      </c>
      <c r="H301" s="25" t="s">
        <v>92</v>
      </c>
      <c r="I301" s="25" t="s">
        <v>93</v>
      </c>
      <c r="J301" s="15" t="s">
        <v>29</v>
      </c>
      <c r="K301" s="16" t="s">
        <v>49</v>
      </c>
      <c r="L301" s="56"/>
      <c r="M301" s="15" t="s">
        <v>378</v>
      </c>
      <c r="N301" s="15" t="s">
        <v>41</v>
      </c>
      <c r="O301" s="15"/>
      <c r="P301" s="16" t="s">
        <v>96</v>
      </c>
      <c r="Q301" s="17">
        <v>13499</v>
      </c>
      <c r="R301" s="18">
        <v>40</v>
      </c>
      <c r="S301" s="19">
        <v>9314.31</v>
      </c>
      <c r="T301" s="20" t="s">
        <v>97</v>
      </c>
      <c r="U301" s="21" t="s">
        <v>275</v>
      </c>
      <c r="V301" s="28">
        <v>46.5</v>
      </c>
      <c r="W301" s="23">
        <v>1</v>
      </c>
      <c r="X301" s="24"/>
    </row>
    <row r="302" spans="1:24" s="1" customFormat="1" ht="52.05" customHeight="1" x14ac:dyDescent="0.3">
      <c r="A302" s="11" t="s">
        <v>23</v>
      </c>
      <c r="B302" s="11" t="s">
        <v>180</v>
      </c>
      <c r="C302" s="12" t="s">
        <v>500</v>
      </c>
      <c r="D302" s="53"/>
      <c r="E302" s="39" t="str">
        <f>HYPERLINK("https://www.google.ru/search?q=1011C160-400&amp;newwindow=1&amp;tbm=isch","Еще фото")</f>
        <v>Еще фото</v>
      </c>
      <c r="F302" s="14" t="s">
        <v>172</v>
      </c>
      <c r="G302" s="11" t="s">
        <v>91</v>
      </c>
      <c r="H302" s="11" t="s">
        <v>92</v>
      </c>
      <c r="I302" s="15" t="s">
        <v>93</v>
      </c>
      <c r="J302" s="15" t="s">
        <v>127</v>
      </c>
      <c r="K302" s="16" t="s">
        <v>49</v>
      </c>
      <c r="L302" s="55" t="s">
        <v>182</v>
      </c>
      <c r="M302" s="15" t="s">
        <v>183</v>
      </c>
      <c r="N302" s="15" t="s">
        <v>52</v>
      </c>
      <c r="O302" s="15"/>
      <c r="P302" s="16" t="s">
        <v>136</v>
      </c>
      <c r="Q302" s="17">
        <v>9799</v>
      </c>
      <c r="R302" s="18">
        <v>40</v>
      </c>
      <c r="S302" s="19">
        <v>6761.3099999999995</v>
      </c>
      <c r="T302" s="20" t="s">
        <v>97</v>
      </c>
      <c r="U302" s="21" t="s">
        <v>148</v>
      </c>
      <c r="V302" s="28">
        <v>40.5</v>
      </c>
      <c r="W302" s="23">
        <v>1</v>
      </c>
      <c r="X302" s="24"/>
    </row>
    <row r="303" spans="1:24" s="1" customFormat="1" ht="61.05" customHeight="1" x14ac:dyDescent="0.3">
      <c r="A303" s="25" t="s">
        <v>23</v>
      </c>
      <c r="B303" s="25" t="s">
        <v>180</v>
      </c>
      <c r="C303" s="12" t="s">
        <v>500</v>
      </c>
      <c r="D303" s="54"/>
      <c r="E303" s="39" t="str">
        <f>HYPERLINK("https://www.google.ru/search?q=1011C160-400&amp;newwindow=1&amp;tbm=isch","Еще фото")</f>
        <v>Еще фото</v>
      </c>
      <c r="F303" s="14" t="s">
        <v>172</v>
      </c>
      <c r="G303" s="25" t="s">
        <v>91</v>
      </c>
      <c r="H303" s="25" t="s">
        <v>92</v>
      </c>
      <c r="I303" s="25" t="s">
        <v>93</v>
      </c>
      <c r="J303" s="15" t="s">
        <v>127</v>
      </c>
      <c r="K303" s="16" t="s">
        <v>49</v>
      </c>
      <c r="L303" s="56"/>
      <c r="M303" s="15" t="s">
        <v>183</v>
      </c>
      <c r="N303" s="15" t="s">
        <v>52</v>
      </c>
      <c r="O303" s="15"/>
      <c r="P303" s="16" t="s">
        <v>136</v>
      </c>
      <c r="Q303" s="17">
        <v>9799</v>
      </c>
      <c r="R303" s="18">
        <v>40</v>
      </c>
      <c r="S303" s="19">
        <v>6761.3099999999995</v>
      </c>
      <c r="T303" s="20" t="s">
        <v>97</v>
      </c>
      <c r="U303" s="21" t="s">
        <v>101</v>
      </c>
      <c r="V303" s="28">
        <v>42.5</v>
      </c>
      <c r="W303" s="23">
        <v>1</v>
      </c>
      <c r="X303" s="24"/>
    </row>
    <row r="304" spans="1:24" s="1" customFormat="1" ht="26" customHeight="1" x14ac:dyDescent="0.3">
      <c r="A304" s="11" t="s">
        <v>23</v>
      </c>
      <c r="B304" s="11" t="s">
        <v>501</v>
      </c>
      <c r="C304" s="12" t="s">
        <v>502</v>
      </c>
      <c r="D304" s="57"/>
      <c r="E304" s="39" t="str">
        <f>HYPERLINK("https://www.google.ru/search?q=1011C186-500&amp;newwindow=1&amp;tbm=isch","Еще фото")</f>
        <v>Еще фото</v>
      </c>
      <c r="F304" s="29" t="s">
        <v>145</v>
      </c>
      <c r="G304" s="11" t="s">
        <v>91</v>
      </c>
      <c r="H304" s="11" t="s">
        <v>92</v>
      </c>
      <c r="I304" s="15" t="s">
        <v>93</v>
      </c>
      <c r="J304" s="15" t="s">
        <v>29</v>
      </c>
      <c r="K304" s="16" t="s">
        <v>49</v>
      </c>
      <c r="L304" s="55" t="s">
        <v>503</v>
      </c>
      <c r="M304" s="15" t="s">
        <v>106</v>
      </c>
      <c r="N304" s="15" t="s">
        <v>32</v>
      </c>
      <c r="O304" s="15"/>
      <c r="P304" s="16" t="s">
        <v>96</v>
      </c>
      <c r="Q304" s="17">
        <v>19999</v>
      </c>
      <c r="R304" s="18">
        <v>40</v>
      </c>
      <c r="S304" s="19">
        <v>13799.309999999998</v>
      </c>
      <c r="T304" s="20" t="s">
        <v>97</v>
      </c>
      <c r="U304" s="21" t="s">
        <v>99</v>
      </c>
      <c r="V304" s="23">
        <v>41</v>
      </c>
      <c r="W304" s="23">
        <v>7</v>
      </c>
      <c r="X304" s="24"/>
    </row>
    <row r="305" spans="1:24" s="1" customFormat="1" ht="26" customHeight="1" x14ac:dyDescent="0.3">
      <c r="A305" s="25" t="s">
        <v>23</v>
      </c>
      <c r="B305" s="25" t="s">
        <v>501</v>
      </c>
      <c r="C305" s="12" t="s">
        <v>502</v>
      </c>
      <c r="D305" s="58"/>
      <c r="E305" s="39" t="str">
        <f>HYPERLINK("https://www.google.ru/search?q=1011C186-500&amp;newwindow=1&amp;tbm=isch","Еще фото")</f>
        <v>Еще фото</v>
      </c>
      <c r="F305" s="29" t="s">
        <v>145</v>
      </c>
      <c r="G305" s="25" t="s">
        <v>91</v>
      </c>
      <c r="H305" s="25" t="s">
        <v>92</v>
      </c>
      <c r="I305" s="25" t="s">
        <v>93</v>
      </c>
      <c r="J305" s="15" t="s">
        <v>29</v>
      </c>
      <c r="K305" s="16" t="s">
        <v>49</v>
      </c>
      <c r="L305" s="60"/>
      <c r="M305" s="15" t="s">
        <v>106</v>
      </c>
      <c r="N305" s="15" t="s">
        <v>32</v>
      </c>
      <c r="O305" s="15"/>
      <c r="P305" s="16" t="s">
        <v>96</v>
      </c>
      <c r="Q305" s="17">
        <v>19999</v>
      </c>
      <c r="R305" s="18">
        <v>40</v>
      </c>
      <c r="S305" s="19">
        <v>13799.309999999998</v>
      </c>
      <c r="T305" s="20" t="s">
        <v>97</v>
      </c>
      <c r="U305" s="21" t="s">
        <v>100</v>
      </c>
      <c r="V305" s="23">
        <v>42</v>
      </c>
      <c r="W305" s="23">
        <v>5</v>
      </c>
      <c r="X305" s="24"/>
    </row>
    <row r="306" spans="1:24" s="1" customFormat="1" ht="26" customHeight="1" x14ac:dyDescent="0.3">
      <c r="A306" s="25" t="s">
        <v>23</v>
      </c>
      <c r="B306" s="25" t="s">
        <v>501</v>
      </c>
      <c r="C306" s="12" t="s">
        <v>502</v>
      </c>
      <c r="D306" s="58"/>
      <c r="E306" s="39" t="str">
        <f>HYPERLINK("https://www.google.ru/search?q=1011C186-500&amp;newwindow=1&amp;tbm=isch","Еще фото")</f>
        <v>Еще фото</v>
      </c>
      <c r="F306" s="29" t="s">
        <v>145</v>
      </c>
      <c r="G306" s="25" t="s">
        <v>91</v>
      </c>
      <c r="H306" s="25" t="s">
        <v>92</v>
      </c>
      <c r="I306" s="25" t="s">
        <v>93</v>
      </c>
      <c r="J306" s="15" t="s">
        <v>29</v>
      </c>
      <c r="K306" s="16" t="s">
        <v>49</v>
      </c>
      <c r="L306" s="60"/>
      <c r="M306" s="15" t="s">
        <v>106</v>
      </c>
      <c r="N306" s="15" t="s">
        <v>32</v>
      </c>
      <c r="O306" s="15"/>
      <c r="P306" s="16" t="s">
        <v>96</v>
      </c>
      <c r="Q306" s="17">
        <v>19999</v>
      </c>
      <c r="R306" s="18">
        <v>40</v>
      </c>
      <c r="S306" s="19">
        <v>13799.309999999998</v>
      </c>
      <c r="T306" s="20" t="s">
        <v>97</v>
      </c>
      <c r="U306" s="21" t="s">
        <v>101</v>
      </c>
      <c r="V306" s="28">
        <v>42.5</v>
      </c>
      <c r="W306" s="23">
        <v>5</v>
      </c>
      <c r="X306" s="24"/>
    </row>
    <row r="307" spans="1:24" s="1" customFormat="1" ht="26" customHeight="1" x14ac:dyDescent="0.3">
      <c r="A307" s="25" t="s">
        <v>23</v>
      </c>
      <c r="B307" s="25" t="s">
        <v>501</v>
      </c>
      <c r="C307" s="12" t="s">
        <v>502</v>
      </c>
      <c r="D307" s="59"/>
      <c r="E307" s="39" t="str">
        <f>HYPERLINK("https://www.google.ru/search?q=1011C186-500&amp;newwindow=1&amp;tbm=isch","Еще фото")</f>
        <v>Еще фото</v>
      </c>
      <c r="F307" s="29" t="s">
        <v>145</v>
      </c>
      <c r="G307" s="25" t="s">
        <v>91</v>
      </c>
      <c r="H307" s="25" t="s">
        <v>92</v>
      </c>
      <c r="I307" s="25" t="s">
        <v>93</v>
      </c>
      <c r="J307" s="15" t="s">
        <v>29</v>
      </c>
      <c r="K307" s="16" t="s">
        <v>49</v>
      </c>
      <c r="L307" s="56"/>
      <c r="M307" s="15" t="s">
        <v>106</v>
      </c>
      <c r="N307" s="15" t="s">
        <v>32</v>
      </c>
      <c r="O307" s="15"/>
      <c r="P307" s="16" t="s">
        <v>96</v>
      </c>
      <c r="Q307" s="17">
        <v>19999</v>
      </c>
      <c r="R307" s="18">
        <v>40</v>
      </c>
      <c r="S307" s="19">
        <v>13799.309999999998</v>
      </c>
      <c r="T307" s="20" t="s">
        <v>97</v>
      </c>
      <c r="U307" s="21" t="s">
        <v>102</v>
      </c>
      <c r="V307" s="23">
        <v>43</v>
      </c>
      <c r="W307" s="23">
        <v>3</v>
      </c>
      <c r="X307" s="24"/>
    </row>
    <row r="308" spans="1:24" s="1" customFormat="1" ht="52.05" customHeight="1" x14ac:dyDescent="0.3">
      <c r="A308" s="11" t="s">
        <v>23</v>
      </c>
      <c r="B308" s="11" t="s">
        <v>379</v>
      </c>
      <c r="C308" s="12" t="s">
        <v>504</v>
      </c>
      <c r="D308" s="53"/>
      <c r="E308" s="39" t="str">
        <f>HYPERLINK("https://www.google.ru/search?q=1011C283-300&amp;newwindow=1&amp;tbm=isch","Еще фото")</f>
        <v>Еще фото</v>
      </c>
      <c r="F308" s="14" t="s">
        <v>172</v>
      </c>
      <c r="G308" s="11" t="s">
        <v>91</v>
      </c>
      <c r="H308" s="11" t="s">
        <v>92</v>
      </c>
      <c r="I308" s="15" t="s">
        <v>93</v>
      </c>
      <c r="J308" s="15" t="s">
        <v>127</v>
      </c>
      <c r="K308" s="16" t="s">
        <v>49</v>
      </c>
      <c r="L308" s="55" t="s">
        <v>381</v>
      </c>
      <c r="M308" s="15" t="s">
        <v>382</v>
      </c>
      <c r="N308" s="15" t="s">
        <v>123</v>
      </c>
      <c r="O308" s="15"/>
      <c r="P308" s="16" t="s">
        <v>136</v>
      </c>
      <c r="Q308" s="17">
        <v>13499</v>
      </c>
      <c r="R308" s="18">
        <v>40</v>
      </c>
      <c r="S308" s="19">
        <v>9314.31</v>
      </c>
      <c r="T308" s="20" t="s">
        <v>97</v>
      </c>
      <c r="U308" s="21" t="s">
        <v>99</v>
      </c>
      <c r="V308" s="23">
        <v>41</v>
      </c>
      <c r="W308" s="23">
        <v>2</v>
      </c>
      <c r="X308" s="24"/>
    </row>
    <row r="309" spans="1:24" s="1" customFormat="1" ht="61.05" customHeight="1" x14ac:dyDescent="0.3">
      <c r="A309" s="25" t="s">
        <v>23</v>
      </c>
      <c r="B309" s="25" t="s">
        <v>379</v>
      </c>
      <c r="C309" s="12" t="s">
        <v>504</v>
      </c>
      <c r="D309" s="54"/>
      <c r="E309" s="39" t="str">
        <f>HYPERLINK("https://www.google.ru/search?q=1011C283-300&amp;newwindow=1&amp;tbm=isch","Еще фото")</f>
        <v>Еще фото</v>
      </c>
      <c r="F309" s="14" t="s">
        <v>172</v>
      </c>
      <c r="G309" s="25" t="s">
        <v>91</v>
      </c>
      <c r="H309" s="25" t="s">
        <v>92</v>
      </c>
      <c r="I309" s="25" t="s">
        <v>93</v>
      </c>
      <c r="J309" s="15" t="s">
        <v>127</v>
      </c>
      <c r="K309" s="16" t="s">
        <v>49</v>
      </c>
      <c r="L309" s="56"/>
      <c r="M309" s="15" t="s">
        <v>382</v>
      </c>
      <c r="N309" s="15" t="s">
        <v>123</v>
      </c>
      <c r="O309" s="15"/>
      <c r="P309" s="16" t="s">
        <v>136</v>
      </c>
      <c r="Q309" s="17">
        <v>13499</v>
      </c>
      <c r="R309" s="18">
        <v>40</v>
      </c>
      <c r="S309" s="19">
        <v>9314.31</v>
      </c>
      <c r="T309" s="20" t="s">
        <v>97</v>
      </c>
      <c r="U309" s="21" t="s">
        <v>101</v>
      </c>
      <c r="V309" s="28">
        <v>42.5</v>
      </c>
      <c r="W309" s="23">
        <v>1</v>
      </c>
      <c r="X309" s="24"/>
    </row>
    <row r="310" spans="1:24" s="1" customFormat="1" ht="35" customHeight="1" x14ac:dyDescent="0.3">
      <c r="A310" s="11" t="s">
        <v>23</v>
      </c>
      <c r="B310" s="11" t="s">
        <v>505</v>
      </c>
      <c r="C310" s="12" t="s">
        <v>506</v>
      </c>
      <c r="D310" s="57"/>
      <c r="E310" s="39" t="str">
        <f>HYPERLINK("https://www.google.ru/search?q=1012B311-500&amp;newwindow=1&amp;tbm=isch","Еще фото")</f>
        <v>Еще фото</v>
      </c>
      <c r="F310" s="14"/>
      <c r="G310" s="11" t="s">
        <v>91</v>
      </c>
      <c r="H310" s="11" t="s">
        <v>92</v>
      </c>
      <c r="I310" s="15" t="s">
        <v>93</v>
      </c>
      <c r="J310" s="15" t="s">
        <v>29</v>
      </c>
      <c r="K310" s="16" t="s">
        <v>30</v>
      </c>
      <c r="L310" s="55" t="s">
        <v>507</v>
      </c>
      <c r="M310" s="15" t="s">
        <v>239</v>
      </c>
      <c r="N310" s="15" t="s">
        <v>419</v>
      </c>
      <c r="O310" s="15"/>
      <c r="P310" s="16" t="s">
        <v>96</v>
      </c>
      <c r="Q310" s="17">
        <v>22999</v>
      </c>
      <c r="R310" s="18">
        <v>40</v>
      </c>
      <c r="S310" s="19">
        <v>15869.309999999998</v>
      </c>
      <c r="T310" s="20" t="s">
        <v>97</v>
      </c>
      <c r="U310" s="21" t="s">
        <v>108</v>
      </c>
      <c r="V310" s="28">
        <v>35.5</v>
      </c>
      <c r="W310" s="23">
        <v>1</v>
      </c>
      <c r="X310" s="24"/>
    </row>
    <row r="311" spans="1:24" s="1" customFormat="1" ht="35" customHeight="1" x14ac:dyDescent="0.3">
      <c r="A311" s="25" t="s">
        <v>23</v>
      </c>
      <c r="B311" s="25" t="s">
        <v>505</v>
      </c>
      <c r="C311" s="12" t="s">
        <v>506</v>
      </c>
      <c r="D311" s="58"/>
      <c r="E311" s="39" t="str">
        <f>HYPERLINK("https://www.google.ru/search?q=1012B311-500&amp;newwindow=1&amp;tbm=isch","Еще фото")</f>
        <v>Еще фото</v>
      </c>
      <c r="F311" s="14"/>
      <c r="G311" s="25" t="s">
        <v>91</v>
      </c>
      <c r="H311" s="25" t="s">
        <v>92</v>
      </c>
      <c r="I311" s="25" t="s">
        <v>93</v>
      </c>
      <c r="J311" s="15" t="s">
        <v>29</v>
      </c>
      <c r="K311" s="16" t="s">
        <v>30</v>
      </c>
      <c r="L311" s="60"/>
      <c r="M311" s="15" t="s">
        <v>239</v>
      </c>
      <c r="N311" s="15" t="s">
        <v>419</v>
      </c>
      <c r="O311" s="15"/>
      <c r="P311" s="16" t="s">
        <v>96</v>
      </c>
      <c r="Q311" s="17">
        <v>22999</v>
      </c>
      <c r="R311" s="18">
        <v>40</v>
      </c>
      <c r="S311" s="19">
        <v>15869.309999999998</v>
      </c>
      <c r="T311" s="20" t="s">
        <v>97</v>
      </c>
      <c r="U311" s="21" t="s">
        <v>109</v>
      </c>
      <c r="V311" s="23">
        <v>36</v>
      </c>
      <c r="W311" s="23">
        <v>3</v>
      </c>
      <c r="X311" s="24"/>
    </row>
    <row r="312" spans="1:24" s="1" customFormat="1" ht="37.049999999999997" customHeight="1" x14ac:dyDescent="0.3">
      <c r="A312" s="25" t="s">
        <v>23</v>
      </c>
      <c r="B312" s="25" t="s">
        <v>505</v>
      </c>
      <c r="C312" s="12" t="s">
        <v>506</v>
      </c>
      <c r="D312" s="59"/>
      <c r="E312" s="39" t="str">
        <f>HYPERLINK("https://www.google.ru/search?q=1012B311-500&amp;newwindow=1&amp;tbm=isch","Еще фото")</f>
        <v>Еще фото</v>
      </c>
      <c r="F312" s="14"/>
      <c r="G312" s="25" t="s">
        <v>91</v>
      </c>
      <c r="H312" s="25" t="s">
        <v>92</v>
      </c>
      <c r="I312" s="25" t="s">
        <v>93</v>
      </c>
      <c r="J312" s="15" t="s">
        <v>29</v>
      </c>
      <c r="K312" s="16" t="s">
        <v>30</v>
      </c>
      <c r="L312" s="56"/>
      <c r="M312" s="15" t="s">
        <v>239</v>
      </c>
      <c r="N312" s="15" t="s">
        <v>419</v>
      </c>
      <c r="O312" s="15"/>
      <c r="P312" s="16" t="s">
        <v>96</v>
      </c>
      <c r="Q312" s="17">
        <v>22999</v>
      </c>
      <c r="R312" s="18">
        <v>40</v>
      </c>
      <c r="S312" s="19">
        <v>15869.309999999998</v>
      </c>
      <c r="T312" s="20" t="s">
        <v>97</v>
      </c>
      <c r="U312" s="21" t="s">
        <v>115</v>
      </c>
      <c r="V312" s="28">
        <v>36.5</v>
      </c>
      <c r="W312" s="23">
        <v>1</v>
      </c>
      <c r="X312" s="24"/>
    </row>
    <row r="313" spans="1:24" s="1" customFormat="1" ht="14" customHeight="1" x14ac:dyDescent="0.3">
      <c r="A313" s="11" t="s">
        <v>23</v>
      </c>
      <c r="B313" s="11" t="s">
        <v>89</v>
      </c>
      <c r="C313" s="12" t="s">
        <v>508</v>
      </c>
      <c r="D313" s="57"/>
      <c r="E313" s="39" t="str">
        <f t="shared" ref="E313:E319" si="8">HYPERLINK("https://www.google.ru/search?q=1012B753-002&amp;newwindow=1&amp;tbm=isch","Еще фото")</f>
        <v>Еще фото</v>
      </c>
      <c r="F313" s="29" t="s">
        <v>145</v>
      </c>
      <c r="G313" s="11" t="s">
        <v>91</v>
      </c>
      <c r="H313" s="11" t="s">
        <v>92</v>
      </c>
      <c r="I313" s="15" t="s">
        <v>93</v>
      </c>
      <c r="J313" s="15" t="s">
        <v>29</v>
      </c>
      <c r="K313" s="16" t="s">
        <v>30</v>
      </c>
      <c r="L313" s="55" t="s">
        <v>365</v>
      </c>
      <c r="M313" s="15" t="s">
        <v>291</v>
      </c>
      <c r="N313" s="15" t="s">
        <v>41</v>
      </c>
      <c r="O313" s="15"/>
      <c r="P313" s="16" t="s">
        <v>96</v>
      </c>
      <c r="Q313" s="17">
        <v>24999</v>
      </c>
      <c r="R313" s="18">
        <v>40</v>
      </c>
      <c r="S313" s="19">
        <v>17249.309999999998</v>
      </c>
      <c r="T313" s="20" t="s">
        <v>97</v>
      </c>
      <c r="U313" s="21" t="s">
        <v>108</v>
      </c>
      <c r="V313" s="28">
        <v>35.5</v>
      </c>
      <c r="W313" s="23">
        <v>4</v>
      </c>
      <c r="X313" s="24"/>
    </row>
    <row r="314" spans="1:24" s="1" customFormat="1" ht="14" customHeight="1" x14ac:dyDescent="0.3">
      <c r="A314" s="25" t="s">
        <v>23</v>
      </c>
      <c r="B314" s="25" t="s">
        <v>89</v>
      </c>
      <c r="C314" s="12" t="s">
        <v>508</v>
      </c>
      <c r="D314" s="58"/>
      <c r="E314" s="39" t="str">
        <f t="shared" si="8"/>
        <v>Еще фото</v>
      </c>
      <c r="F314" s="29" t="s">
        <v>145</v>
      </c>
      <c r="G314" s="25" t="s">
        <v>91</v>
      </c>
      <c r="H314" s="25" t="s">
        <v>92</v>
      </c>
      <c r="I314" s="25" t="s">
        <v>93</v>
      </c>
      <c r="J314" s="15" t="s">
        <v>29</v>
      </c>
      <c r="K314" s="16" t="s">
        <v>30</v>
      </c>
      <c r="L314" s="60"/>
      <c r="M314" s="15" t="s">
        <v>291</v>
      </c>
      <c r="N314" s="15" t="s">
        <v>41</v>
      </c>
      <c r="O314" s="15"/>
      <c r="P314" s="16" t="s">
        <v>96</v>
      </c>
      <c r="Q314" s="17">
        <v>24999</v>
      </c>
      <c r="R314" s="18">
        <v>40</v>
      </c>
      <c r="S314" s="19">
        <v>17249.309999999998</v>
      </c>
      <c r="T314" s="20" t="s">
        <v>97</v>
      </c>
      <c r="U314" s="21" t="s">
        <v>109</v>
      </c>
      <c r="V314" s="23">
        <v>36</v>
      </c>
      <c r="W314" s="23">
        <v>7</v>
      </c>
      <c r="X314" s="24"/>
    </row>
    <row r="315" spans="1:24" s="1" customFormat="1" ht="14" customHeight="1" x14ac:dyDescent="0.3">
      <c r="A315" s="25" t="s">
        <v>23</v>
      </c>
      <c r="B315" s="25" t="s">
        <v>89</v>
      </c>
      <c r="C315" s="12" t="s">
        <v>508</v>
      </c>
      <c r="D315" s="58"/>
      <c r="E315" s="39" t="str">
        <f t="shared" si="8"/>
        <v>Еще фото</v>
      </c>
      <c r="F315" s="29" t="s">
        <v>145</v>
      </c>
      <c r="G315" s="25" t="s">
        <v>91</v>
      </c>
      <c r="H315" s="25" t="s">
        <v>92</v>
      </c>
      <c r="I315" s="25" t="s">
        <v>93</v>
      </c>
      <c r="J315" s="15" t="s">
        <v>29</v>
      </c>
      <c r="K315" s="16" t="s">
        <v>30</v>
      </c>
      <c r="L315" s="60"/>
      <c r="M315" s="15" t="s">
        <v>291</v>
      </c>
      <c r="N315" s="15" t="s">
        <v>41</v>
      </c>
      <c r="O315" s="15"/>
      <c r="P315" s="16" t="s">
        <v>96</v>
      </c>
      <c r="Q315" s="17">
        <v>24999</v>
      </c>
      <c r="R315" s="18">
        <v>40</v>
      </c>
      <c r="S315" s="19">
        <v>17249.309999999998</v>
      </c>
      <c r="T315" s="20" t="s">
        <v>97</v>
      </c>
      <c r="U315" s="21" t="s">
        <v>115</v>
      </c>
      <c r="V315" s="28">
        <v>36.5</v>
      </c>
      <c r="W315" s="23">
        <v>5</v>
      </c>
      <c r="X315" s="24"/>
    </row>
    <row r="316" spans="1:24" s="1" customFormat="1" ht="14" customHeight="1" x14ac:dyDescent="0.3">
      <c r="A316" s="25" t="s">
        <v>23</v>
      </c>
      <c r="B316" s="25" t="s">
        <v>89</v>
      </c>
      <c r="C316" s="12" t="s">
        <v>508</v>
      </c>
      <c r="D316" s="58"/>
      <c r="E316" s="39" t="str">
        <f t="shared" si="8"/>
        <v>Еще фото</v>
      </c>
      <c r="F316" s="29" t="s">
        <v>145</v>
      </c>
      <c r="G316" s="25" t="s">
        <v>91</v>
      </c>
      <c r="H316" s="25" t="s">
        <v>92</v>
      </c>
      <c r="I316" s="25" t="s">
        <v>93</v>
      </c>
      <c r="J316" s="15" t="s">
        <v>29</v>
      </c>
      <c r="K316" s="16" t="s">
        <v>30</v>
      </c>
      <c r="L316" s="60"/>
      <c r="M316" s="15" t="s">
        <v>291</v>
      </c>
      <c r="N316" s="15" t="s">
        <v>41</v>
      </c>
      <c r="O316" s="15"/>
      <c r="P316" s="16" t="s">
        <v>96</v>
      </c>
      <c r="Q316" s="17">
        <v>24999</v>
      </c>
      <c r="R316" s="18">
        <v>40</v>
      </c>
      <c r="S316" s="19">
        <v>17249.309999999998</v>
      </c>
      <c r="T316" s="20" t="s">
        <v>97</v>
      </c>
      <c r="U316" s="21" t="s">
        <v>98</v>
      </c>
      <c r="V316" s="28">
        <v>37.5</v>
      </c>
      <c r="W316" s="23">
        <v>3</v>
      </c>
      <c r="X316" s="24"/>
    </row>
    <row r="317" spans="1:24" s="1" customFormat="1" ht="14" customHeight="1" x14ac:dyDescent="0.3">
      <c r="A317" s="25" t="s">
        <v>23</v>
      </c>
      <c r="B317" s="25" t="s">
        <v>89</v>
      </c>
      <c r="C317" s="12" t="s">
        <v>508</v>
      </c>
      <c r="D317" s="58"/>
      <c r="E317" s="39" t="str">
        <f t="shared" si="8"/>
        <v>Еще фото</v>
      </c>
      <c r="F317" s="29" t="s">
        <v>145</v>
      </c>
      <c r="G317" s="25" t="s">
        <v>91</v>
      </c>
      <c r="H317" s="25" t="s">
        <v>92</v>
      </c>
      <c r="I317" s="25" t="s">
        <v>93</v>
      </c>
      <c r="J317" s="15" t="s">
        <v>29</v>
      </c>
      <c r="K317" s="16" t="s">
        <v>30</v>
      </c>
      <c r="L317" s="60"/>
      <c r="M317" s="15" t="s">
        <v>291</v>
      </c>
      <c r="N317" s="15" t="s">
        <v>41</v>
      </c>
      <c r="O317" s="15"/>
      <c r="P317" s="16" t="s">
        <v>96</v>
      </c>
      <c r="Q317" s="17">
        <v>24999</v>
      </c>
      <c r="R317" s="18">
        <v>40</v>
      </c>
      <c r="S317" s="19">
        <v>17249.309999999998</v>
      </c>
      <c r="T317" s="20" t="s">
        <v>97</v>
      </c>
      <c r="U317" s="21" t="s">
        <v>204</v>
      </c>
      <c r="V317" s="23">
        <v>38</v>
      </c>
      <c r="W317" s="23">
        <v>4</v>
      </c>
      <c r="X317" s="24"/>
    </row>
    <row r="318" spans="1:24" s="1" customFormat="1" ht="14" customHeight="1" x14ac:dyDescent="0.3">
      <c r="A318" s="25" t="s">
        <v>23</v>
      </c>
      <c r="B318" s="25" t="s">
        <v>89</v>
      </c>
      <c r="C318" s="12" t="s">
        <v>508</v>
      </c>
      <c r="D318" s="58"/>
      <c r="E318" s="39" t="str">
        <f t="shared" si="8"/>
        <v>Еще фото</v>
      </c>
      <c r="F318" s="29" t="s">
        <v>145</v>
      </c>
      <c r="G318" s="25" t="s">
        <v>91</v>
      </c>
      <c r="H318" s="25" t="s">
        <v>92</v>
      </c>
      <c r="I318" s="25" t="s">
        <v>93</v>
      </c>
      <c r="J318" s="15" t="s">
        <v>29</v>
      </c>
      <c r="K318" s="16" t="s">
        <v>30</v>
      </c>
      <c r="L318" s="60"/>
      <c r="M318" s="15" t="s">
        <v>291</v>
      </c>
      <c r="N318" s="15" t="s">
        <v>41</v>
      </c>
      <c r="O318" s="15"/>
      <c r="P318" s="16" t="s">
        <v>96</v>
      </c>
      <c r="Q318" s="17">
        <v>24999</v>
      </c>
      <c r="R318" s="18">
        <v>40</v>
      </c>
      <c r="S318" s="19">
        <v>17249.309999999998</v>
      </c>
      <c r="T318" s="20" t="s">
        <v>97</v>
      </c>
      <c r="U318" s="21" t="s">
        <v>148</v>
      </c>
      <c r="V318" s="28">
        <v>38.5</v>
      </c>
      <c r="W318" s="23">
        <v>8</v>
      </c>
      <c r="X318" s="24"/>
    </row>
    <row r="319" spans="1:24" s="1" customFormat="1" ht="17" customHeight="1" x14ac:dyDescent="0.3">
      <c r="A319" s="25" t="s">
        <v>23</v>
      </c>
      <c r="B319" s="25" t="s">
        <v>89</v>
      </c>
      <c r="C319" s="12" t="s">
        <v>508</v>
      </c>
      <c r="D319" s="59"/>
      <c r="E319" s="39" t="str">
        <f t="shared" si="8"/>
        <v>Еще фото</v>
      </c>
      <c r="F319" s="29" t="s">
        <v>145</v>
      </c>
      <c r="G319" s="25" t="s">
        <v>91</v>
      </c>
      <c r="H319" s="25" t="s">
        <v>92</v>
      </c>
      <c r="I319" s="25" t="s">
        <v>93</v>
      </c>
      <c r="J319" s="15" t="s">
        <v>29</v>
      </c>
      <c r="K319" s="16" t="s">
        <v>30</v>
      </c>
      <c r="L319" s="56"/>
      <c r="M319" s="15" t="s">
        <v>291</v>
      </c>
      <c r="N319" s="15" t="s">
        <v>41</v>
      </c>
      <c r="O319" s="15"/>
      <c r="P319" s="16" t="s">
        <v>96</v>
      </c>
      <c r="Q319" s="17">
        <v>24999</v>
      </c>
      <c r="R319" s="18">
        <v>40</v>
      </c>
      <c r="S319" s="19">
        <v>17249.309999999998</v>
      </c>
      <c r="T319" s="20" t="s">
        <v>97</v>
      </c>
      <c r="U319" s="21" t="s">
        <v>100</v>
      </c>
      <c r="V319" s="23">
        <v>40</v>
      </c>
      <c r="W319" s="23">
        <v>8</v>
      </c>
      <c r="X319" s="24"/>
    </row>
    <row r="320" spans="1:24" s="1" customFormat="1" ht="35" customHeight="1" x14ac:dyDescent="0.3">
      <c r="A320" s="11" t="s">
        <v>23</v>
      </c>
      <c r="B320" s="11" t="s">
        <v>392</v>
      </c>
      <c r="C320" s="12" t="s">
        <v>509</v>
      </c>
      <c r="D320" s="57"/>
      <c r="E320" s="39" t="str">
        <f>HYPERLINK("https://www.google.ru/search?q=1012B755-002&amp;newwindow=1&amp;tbm=isch","Еще фото")</f>
        <v>Еще фото</v>
      </c>
      <c r="F320" s="14"/>
      <c r="G320" s="11" t="s">
        <v>91</v>
      </c>
      <c r="H320" s="11" t="s">
        <v>92</v>
      </c>
      <c r="I320" s="15" t="s">
        <v>93</v>
      </c>
      <c r="J320" s="15" t="s">
        <v>29</v>
      </c>
      <c r="K320" s="16" t="s">
        <v>30</v>
      </c>
      <c r="L320" s="55" t="s">
        <v>397</v>
      </c>
      <c r="M320" s="15" t="s">
        <v>395</v>
      </c>
      <c r="N320" s="15" t="s">
        <v>41</v>
      </c>
      <c r="O320" s="15"/>
      <c r="P320" s="16" t="s">
        <v>96</v>
      </c>
      <c r="Q320" s="17">
        <v>13699</v>
      </c>
      <c r="R320" s="18">
        <v>40</v>
      </c>
      <c r="S320" s="19">
        <v>9452.31</v>
      </c>
      <c r="T320" s="20" t="s">
        <v>97</v>
      </c>
      <c r="U320" s="21" t="s">
        <v>109</v>
      </c>
      <c r="V320" s="23">
        <v>36</v>
      </c>
      <c r="W320" s="23">
        <v>2</v>
      </c>
      <c r="X320" s="24"/>
    </row>
    <row r="321" spans="1:24" s="1" customFormat="1" ht="35" customHeight="1" x14ac:dyDescent="0.3">
      <c r="A321" s="25" t="s">
        <v>23</v>
      </c>
      <c r="B321" s="25" t="s">
        <v>392</v>
      </c>
      <c r="C321" s="12" t="s">
        <v>509</v>
      </c>
      <c r="D321" s="58"/>
      <c r="E321" s="39" t="str">
        <f>HYPERLINK("https://www.google.ru/search?q=1012B755-002&amp;newwindow=1&amp;tbm=isch","Еще фото")</f>
        <v>Еще фото</v>
      </c>
      <c r="F321" s="14"/>
      <c r="G321" s="25" t="s">
        <v>91</v>
      </c>
      <c r="H321" s="25" t="s">
        <v>92</v>
      </c>
      <c r="I321" s="25" t="s">
        <v>93</v>
      </c>
      <c r="J321" s="15" t="s">
        <v>29</v>
      </c>
      <c r="K321" s="16" t="s">
        <v>30</v>
      </c>
      <c r="L321" s="60"/>
      <c r="M321" s="15" t="s">
        <v>395</v>
      </c>
      <c r="N321" s="15" t="s">
        <v>41</v>
      </c>
      <c r="O321" s="15"/>
      <c r="P321" s="16" t="s">
        <v>96</v>
      </c>
      <c r="Q321" s="17">
        <v>13699</v>
      </c>
      <c r="R321" s="18">
        <v>40</v>
      </c>
      <c r="S321" s="19">
        <v>9452.31</v>
      </c>
      <c r="T321" s="20" t="s">
        <v>97</v>
      </c>
      <c r="U321" s="21" t="s">
        <v>99</v>
      </c>
      <c r="V321" s="23">
        <v>39</v>
      </c>
      <c r="W321" s="23">
        <v>2</v>
      </c>
      <c r="X321" s="24"/>
    </row>
    <row r="322" spans="1:24" s="1" customFormat="1" ht="37.049999999999997" customHeight="1" x14ac:dyDescent="0.3">
      <c r="A322" s="25" t="s">
        <v>23</v>
      </c>
      <c r="B322" s="25" t="s">
        <v>392</v>
      </c>
      <c r="C322" s="12" t="s">
        <v>509</v>
      </c>
      <c r="D322" s="59"/>
      <c r="E322" s="39" t="str">
        <f>HYPERLINK("https://www.google.ru/search?q=1012B755-002&amp;newwindow=1&amp;tbm=isch","Еще фото")</f>
        <v>Еще фото</v>
      </c>
      <c r="F322" s="14"/>
      <c r="G322" s="25" t="s">
        <v>91</v>
      </c>
      <c r="H322" s="25" t="s">
        <v>92</v>
      </c>
      <c r="I322" s="25" t="s">
        <v>93</v>
      </c>
      <c r="J322" s="15" t="s">
        <v>29</v>
      </c>
      <c r="K322" s="16" t="s">
        <v>30</v>
      </c>
      <c r="L322" s="56"/>
      <c r="M322" s="15" t="s">
        <v>395</v>
      </c>
      <c r="N322" s="15" t="s">
        <v>41</v>
      </c>
      <c r="O322" s="15"/>
      <c r="P322" s="16" t="s">
        <v>96</v>
      </c>
      <c r="Q322" s="17">
        <v>13699</v>
      </c>
      <c r="R322" s="18">
        <v>40</v>
      </c>
      <c r="S322" s="19">
        <v>9452.31</v>
      </c>
      <c r="T322" s="20" t="s">
        <v>97</v>
      </c>
      <c r="U322" s="21" t="s">
        <v>100</v>
      </c>
      <c r="V322" s="23">
        <v>40</v>
      </c>
      <c r="W322" s="23">
        <v>5</v>
      </c>
      <c r="X322" s="24"/>
    </row>
    <row r="323" spans="1:24" s="1" customFormat="1" ht="26" customHeight="1" x14ac:dyDescent="0.3">
      <c r="A323" s="11" t="s">
        <v>23</v>
      </c>
      <c r="B323" s="11" t="s">
        <v>351</v>
      </c>
      <c r="C323" s="12" t="s">
        <v>510</v>
      </c>
      <c r="D323" s="57"/>
      <c r="E323" s="39" t="str">
        <f>HYPERLINK("https://www.google.ru/search?q=1012B776-500&amp;newwindow=1&amp;tbm=isch","Еще фото")</f>
        <v>Еще фото</v>
      </c>
      <c r="F323" s="14"/>
      <c r="G323" s="11" t="s">
        <v>91</v>
      </c>
      <c r="H323" s="11" t="s">
        <v>92</v>
      </c>
      <c r="I323" s="15" t="s">
        <v>93</v>
      </c>
      <c r="J323" s="15" t="s">
        <v>29</v>
      </c>
      <c r="K323" s="16" t="s">
        <v>30</v>
      </c>
      <c r="L323" s="55" t="s">
        <v>511</v>
      </c>
      <c r="M323" s="15"/>
      <c r="N323" s="15" t="s">
        <v>52</v>
      </c>
      <c r="O323" s="15"/>
      <c r="P323" s="16" t="s">
        <v>96</v>
      </c>
      <c r="Q323" s="17">
        <v>17599</v>
      </c>
      <c r="R323" s="18">
        <v>40</v>
      </c>
      <c r="S323" s="19">
        <v>12143.31</v>
      </c>
      <c r="T323" s="20" t="s">
        <v>97</v>
      </c>
      <c r="U323" s="21" t="s">
        <v>108</v>
      </c>
      <c r="V323" s="28">
        <v>35.5</v>
      </c>
      <c r="W323" s="23">
        <v>3</v>
      </c>
      <c r="X323" s="24"/>
    </row>
    <row r="324" spans="1:24" s="1" customFormat="1" ht="26" customHeight="1" x14ac:dyDescent="0.3">
      <c r="A324" s="25" t="s">
        <v>23</v>
      </c>
      <c r="B324" s="25" t="s">
        <v>351</v>
      </c>
      <c r="C324" s="12" t="s">
        <v>510</v>
      </c>
      <c r="D324" s="58"/>
      <c r="E324" s="39" t="str">
        <f>HYPERLINK("https://www.google.ru/search?q=1012B776-500&amp;newwindow=1&amp;tbm=isch","Еще фото")</f>
        <v>Еще фото</v>
      </c>
      <c r="F324" s="14"/>
      <c r="G324" s="25" t="s">
        <v>91</v>
      </c>
      <c r="H324" s="25" t="s">
        <v>92</v>
      </c>
      <c r="I324" s="25" t="s">
        <v>93</v>
      </c>
      <c r="J324" s="15" t="s">
        <v>29</v>
      </c>
      <c r="K324" s="16" t="s">
        <v>30</v>
      </c>
      <c r="L324" s="60"/>
      <c r="M324" s="15"/>
      <c r="N324" s="15" t="s">
        <v>52</v>
      </c>
      <c r="O324" s="15"/>
      <c r="P324" s="16" t="s">
        <v>96</v>
      </c>
      <c r="Q324" s="17">
        <v>17599</v>
      </c>
      <c r="R324" s="18">
        <v>40</v>
      </c>
      <c r="S324" s="19">
        <v>12143.31</v>
      </c>
      <c r="T324" s="20" t="s">
        <v>97</v>
      </c>
      <c r="U324" s="21" t="s">
        <v>109</v>
      </c>
      <c r="V324" s="23">
        <v>36</v>
      </c>
      <c r="W324" s="23">
        <v>1</v>
      </c>
      <c r="X324" s="24"/>
    </row>
    <row r="325" spans="1:24" s="1" customFormat="1" ht="26" customHeight="1" x14ac:dyDescent="0.3">
      <c r="A325" s="25" t="s">
        <v>23</v>
      </c>
      <c r="B325" s="25" t="s">
        <v>351</v>
      </c>
      <c r="C325" s="12" t="s">
        <v>510</v>
      </c>
      <c r="D325" s="58"/>
      <c r="E325" s="39" t="str">
        <f>HYPERLINK("https://www.google.ru/search?q=1012B776-500&amp;newwindow=1&amp;tbm=isch","Еще фото")</f>
        <v>Еще фото</v>
      </c>
      <c r="F325" s="14"/>
      <c r="G325" s="25" t="s">
        <v>91</v>
      </c>
      <c r="H325" s="25" t="s">
        <v>92</v>
      </c>
      <c r="I325" s="25" t="s">
        <v>93</v>
      </c>
      <c r="J325" s="15" t="s">
        <v>29</v>
      </c>
      <c r="K325" s="16" t="s">
        <v>30</v>
      </c>
      <c r="L325" s="60"/>
      <c r="M325" s="15"/>
      <c r="N325" s="15" t="s">
        <v>52</v>
      </c>
      <c r="O325" s="15"/>
      <c r="P325" s="16" t="s">
        <v>96</v>
      </c>
      <c r="Q325" s="17">
        <v>17599</v>
      </c>
      <c r="R325" s="18">
        <v>40</v>
      </c>
      <c r="S325" s="19">
        <v>12143.31</v>
      </c>
      <c r="T325" s="20" t="s">
        <v>97</v>
      </c>
      <c r="U325" s="21" t="s">
        <v>115</v>
      </c>
      <c r="V325" s="28">
        <v>36.5</v>
      </c>
      <c r="W325" s="23">
        <v>3</v>
      </c>
      <c r="X325" s="24"/>
    </row>
    <row r="326" spans="1:24" s="1" customFormat="1" ht="26" customHeight="1" x14ac:dyDescent="0.3">
      <c r="A326" s="25" t="s">
        <v>23</v>
      </c>
      <c r="B326" s="25" t="s">
        <v>351</v>
      </c>
      <c r="C326" s="12" t="s">
        <v>510</v>
      </c>
      <c r="D326" s="59"/>
      <c r="E326" s="39" t="str">
        <f>HYPERLINK("https://www.google.ru/search?q=1012B776-500&amp;newwindow=1&amp;tbm=isch","Еще фото")</f>
        <v>Еще фото</v>
      </c>
      <c r="F326" s="14"/>
      <c r="G326" s="25" t="s">
        <v>91</v>
      </c>
      <c r="H326" s="25" t="s">
        <v>92</v>
      </c>
      <c r="I326" s="25" t="s">
        <v>93</v>
      </c>
      <c r="J326" s="15" t="s">
        <v>29</v>
      </c>
      <c r="K326" s="16" t="s">
        <v>30</v>
      </c>
      <c r="L326" s="56"/>
      <c r="M326" s="15"/>
      <c r="N326" s="15" t="s">
        <v>52</v>
      </c>
      <c r="O326" s="15"/>
      <c r="P326" s="16" t="s">
        <v>96</v>
      </c>
      <c r="Q326" s="17">
        <v>17599</v>
      </c>
      <c r="R326" s="18">
        <v>40</v>
      </c>
      <c r="S326" s="19">
        <v>12143.31</v>
      </c>
      <c r="T326" s="20" t="s">
        <v>97</v>
      </c>
      <c r="U326" s="21" t="s">
        <v>98</v>
      </c>
      <c r="V326" s="28">
        <v>37.5</v>
      </c>
      <c r="W326" s="23">
        <v>3</v>
      </c>
      <c r="X326" s="24"/>
    </row>
    <row r="327" spans="1:24" s="1" customFormat="1" ht="52.05" customHeight="1" x14ac:dyDescent="0.3">
      <c r="A327" s="11" t="s">
        <v>23</v>
      </c>
      <c r="B327" s="11" t="s">
        <v>351</v>
      </c>
      <c r="C327" s="12" t="s">
        <v>512</v>
      </c>
      <c r="D327" s="53"/>
      <c r="E327" s="39" t="str">
        <f>HYPERLINK("https://www.google.ru/search?q=1012B776-700&amp;newwindow=1&amp;tbm=isch","Еще фото")</f>
        <v>Еще фото</v>
      </c>
      <c r="F327" s="14"/>
      <c r="G327" s="11" t="s">
        <v>91</v>
      </c>
      <c r="H327" s="11" t="s">
        <v>92</v>
      </c>
      <c r="I327" s="15" t="s">
        <v>93</v>
      </c>
      <c r="J327" s="15" t="s">
        <v>29</v>
      </c>
      <c r="K327" s="16" t="s">
        <v>30</v>
      </c>
      <c r="L327" s="55" t="s">
        <v>511</v>
      </c>
      <c r="M327" s="15"/>
      <c r="N327" s="15" t="s">
        <v>162</v>
      </c>
      <c r="O327" s="15"/>
      <c r="P327" s="16" t="s">
        <v>96</v>
      </c>
      <c r="Q327" s="17">
        <v>16199</v>
      </c>
      <c r="R327" s="18">
        <v>40</v>
      </c>
      <c r="S327" s="19">
        <v>11177.31</v>
      </c>
      <c r="T327" s="20" t="s">
        <v>97</v>
      </c>
      <c r="U327" s="21" t="s">
        <v>98</v>
      </c>
      <c r="V327" s="28">
        <v>37.5</v>
      </c>
      <c r="W327" s="23">
        <v>8</v>
      </c>
      <c r="X327" s="24"/>
    </row>
    <row r="328" spans="1:24" s="1" customFormat="1" ht="61.05" customHeight="1" x14ac:dyDescent="0.3">
      <c r="A328" s="25" t="s">
        <v>23</v>
      </c>
      <c r="B328" s="25" t="s">
        <v>351</v>
      </c>
      <c r="C328" s="12" t="s">
        <v>512</v>
      </c>
      <c r="D328" s="54"/>
      <c r="E328" s="39" t="str">
        <f>HYPERLINK("https://www.google.ru/search?q=1012B776-700&amp;newwindow=1&amp;tbm=isch","Еще фото")</f>
        <v>Еще фото</v>
      </c>
      <c r="F328" s="14"/>
      <c r="G328" s="25" t="s">
        <v>91</v>
      </c>
      <c r="H328" s="25" t="s">
        <v>92</v>
      </c>
      <c r="I328" s="25" t="s">
        <v>93</v>
      </c>
      <c r="J328" s="15" t="s">
        <v>29</v>
      </c>
      <c r="K328" s="16" t="s">
        <v>30</v>
      </c>
      <c r="L328" s="56"/>
      <c r="M328" s="15"/>
      <c r="N328" s="15" t="s">
        <v>162</v>
      </c>
      <c r="O328" s="15"/>
      <c r="P328" s="16" t="s">
        <v>96</v>
      </c>
      <c r="Q328" s="17">
        <v>16199</v>
      </c>
      <c r="R328" s="18">
        <v>40</v>
      </c>
      <c r="S328" s="19">
        <v>11177.31</v>
      </c>
      <c r="T328" s="20" t="s">
        <v>97</v>
      </c>
      <c r="U328" s="21" t="s">
        <v>148</v>
      </c>
      <c r="V328" s="28">
        <v>38.5</v>
      </c>
      <c r="W328" s="23">
        <v>9</v>
      </c>
      <c r="X328" s="24"/>
    </row>
    <row r="329" spans="1:24" s="1" customFormat="1" ht="35" customHeight="1" x14ac:dyDescent="0.3">
      <c r="A329" s="11" t="s">
        <v>23</v>
      </c>
      <c r="B329" s="11" t="s">
        <v>288</v>
      </c>
      <c r="C329" s="12" t="s">
        <v>513</v>
      </c>
      <c r="D329" s="57"/>
      <c r="E329" s="39" t="str">
        <f>HYPERLINK("https://www.google.ru/search?q=1012B838-002&amp;newwindow=1&amp;tbm=isch","Еще фото")</f>
        <v>Еще фото</v>
      </c>
      <c r="F329" s="29" t="s">
        <v>145</v>
      </c>
      <c r="G329" s="11" t="s">
        <v>91</v>
      </c>
      <c r="H329" s="11" t="s">
        <v>92</v>
      </c>
      <c r="I329" s="15" t="s">
        <v>93</v>
      </c>
      <c r="J329" s="15" t="s">
        <v>29</v>
      </c>
      <c r="K329" s="16" t="s">
        <v>30</v>
      </c>
      <c r="L329" s="55" t="s">
        <v>367</v>
      </c>
      <c r="M329" s="15" t="s">
        <v>141</v>
      </c>
      <c r="N329" s="15" t="s">
        <v>41</v>
      </c>
      <c r="O329" s="15"/>
      <c r="P329" s="16" t="s">
        <v>170</v>
      </c>
      <c r="Q329" s="17">
        <v>28699</v>
      </c>
      <c r="R329" s="18">
        <v>40</v>
      </c>
      <c r="S329" s="19">
        <v>19802.310000000001</v>
      </c>
      <c r="T329" s="20" t="s">
        <v>97</v>
      </c>
      <c r="U329" s="21" t="s">
        <v>98</v>
      </c>
      <c r="V329" s="28">
        <v>37.5</v>
      </c>
      <c r="W329" s="23">
        <v>4</v>
      </c>
      <c r="X329" s="24"/>
    </row>
    <row r="330" spans="1:24" s="1" customFormat="1" ht="35" customHeight="1" x14ac:dyDescent="0.3">
      <c r="A330" s="25" t="s">
        <v>23</v>
      </c>
      <c r="B330" s="25" t="s">
        <v>288</v>
      </c>
      <c r="C330" s="12" t="s">
        <v>513</v>
      </c>
      <c r="D330" s="58"/>
      <c r="E330" s="39" t="str">
        <f>HYPERLINK("https://www.google.ru/search?q=1012B838-002&amp;newwindow=1&amp;tbm=isch","Еще фото")</f>
        <v>Еще фото</v>
      </c>
      <c r="F330" s="29" t="s">
        <v>145</v>
      </c>
      <c r="G330" s="25" t="s">
        <v>91</v>
      </c>
      <c r="H330" s="25" t="s">
        <v>92</v>
      </c>
      <c r="I330" s="25" t="s">
        <v>93</v>
      </c>
      <c r="J330" s="15" t="s">
        <v>29</v>
      </c>
      <c r="K330" s="16" t="s">
        <v>30</v>
      </c>
      <c r="L330" s="60"/>
      <c r="M330" s="15" t="s">
        <v>141</v>
      </c>
      <c r="N330" s="15" t="s">
        <v>41</v>
      </c>
      <c r="O330" s="15"/>
      <c r="P330" s="16" t="s">
        <v>170</v>
      </c>
      <c r="Q330" s="17">
        <v>28699</v>
      </c>
      <c r="R330" s="18">
        <v>40</v>
      </c>
      <c r="S330" s="19">
        <v>19802.310000000001</v>
      </c>
      <c r="T330" s="20" t="s">
        <v>97</v>
      </c>
      <c r="U330" s="21" t="s">
        <v>204</v>
      </c>
      <c r="V330" s="23">
        <v>38</v>
      </c>
      <c r="W330" s="23">
        <v>1</v>
      </c>
      <c r="X330" s="24"/>
    </row>
    <row r="331" spans="1:24" s="1" customFormat="1" ht="37.049999999999997" customHeight="1" x14ac:dyDescent="0.3">
      <c r="A331" s="25" t="s">
        <v>23</v>
      </c>
      <c r="B331" s="25" t="s">
        <v>288</v>
      </c>
      <c r="C331" s="12" t="s">
        <v>513</v>
      </c>
      <c r="D331" s="59"/>
      <c r="E331" s="39" t="str">
        <f>HYPERLINK("https://www.google.ru/search?q=1012B838-002&amp;newwindow=1&amp;tbm=isch","Еще фото")</f>
        <v>Еще фото</v>
      </c>
      <c r="F331" s="29" t="s">
        <v>145</v>
      </c>
      <c r="G331" s="25" t="s">
        <v>91</v>
      </c>
      <c r="H331" s="25" t="s">
        <v>92</v>
      </c>
      <c r="I331" s="25" t="s">
        <v>93</v>
      </c>
      <c r="J331" s="15" t="s">
        <v>29</v>
      </c>
      <c r="K331" s="16" t="s">
        <v>30</v>
      </c>
      <c r="L331" s="56"/>
      <c r="M331" s="15" t="s">
        <v>141</v>
      </c>
      <c r="N331" s="15" t="s">
        <v>41</v>
      </c>
      <c r="O331" s="15"/>
      <c r="P331" s="16" t="s">
        <v>170</v>
      </c>
      <c r="Q331" s="17">
        <v>28699</v>
      </c>
      <c r="R331" s="18">
        <v>40</v>
      </c>
      <c r="S331" s="19">
        <v>19802.310000000001</v>
      </c>
      <c r="T331" s="20" t="s">
        <v>97</v>
      </c>
      <c r="U331" s="21" t="s">
        <v>148</v>
      </c>
      <c r="V331" s="28">
        <v>38.5</v>
      </c>
      <c r="W331" s="23">
        <v>5</v>
      </c>
      <c r="X331" s="24"/>
    </row>
    <row r="332" spans="1:24" s="1" customFormat="1" ht="52.05" customHeight="1" x14ac:dyDescent="0.3">
      <c r="A332" s="11" t="s">
        <v>23</v>
      </c>
      <c r="B332" s="11" t="s">
        <v>143</v>
      </c>
      <c r="C332" s="12" t="s">
        <v>514</v>
      </c>
      <c r="D332" s="53"/>
      <c r="E332" s="39" t="str">
        <f>HYPERLINK("https://www.google.ru/search?q=1012B843-001&amp;newwindow=1&amp;tbm=isch","Еще фото")</f>
        <v>Еще фото</v>
      </c>
      <c r="F332" s="14"/>
      <c r="G332" s="11" t="s">
        <v>91</v>
      </c>
      <c r="H332" s="11" t="s">
        <v>92</v>
      </c>
      <c r="I332" s="15" t="s">
        <v>93</v>
      </c>
      <c r="J332" s="15" t="s">
        <v>29</v>
      </c>
      <c r="K332" s="16" t="s">
        <v>30</v>
      </c>
      <c r="L332" s="55" t="s">
        <v>146</v>
      </c>
      <c r="M332" s="15" t="s">
        <v>147</v>
      </c>
      <c r="N332" s="15" t="s">
        <v>41</v>
      </c>
      <c r="O332" s="15"/>
      <c r="P332" s="16" t="s">
        <v>96</v>
      </c>
      <c r="Q332" s="17">
        <v>19599</v>
      </c>
      <c r="R332" s="18">
        <v>40</v>
      </c>
      <c r="S332" s="19">
        <v>13523.309999999998</v>
      </c>
      <c r="T332" s="20" t="s">
        <v>97</v>
      </c>
      <c r="U332" s="21" t="s">
        <v>98</v>
      </c>
      <c r="V332" s="28">
        <v>37.5</v>
      </c>
      <c r="W332" s="23">
        <v>10</v>
      </c>
      <c r="X332" s="24"/>
    </row>
    <row r="333" spans="1:24" s="1" customFormat="1" ht="61.05" customHeight="1" x14ac:dyDescent="0.3">
      <c r="A333" s="25" t="s">
        <v>23</v>
      </c>
      <c r="B333" s="25" t="s">
        <v>143</v>
      </c>
      <c r="C333" s="12" t="s">
        <v>514</v>
      </c>
      <c r="D333" s="54"/>
      <c r="E333" s="39" t="str">
        <f>HYPERLINK("https://www.google.ru/search?q=1012B843-001&amp;newwindow=1&amp;tbm=isch","Еще фото")</f>
        <v>Еще фото</v>
      </c>
      <c r="F333" s="14"/>
      <c r="G333" s="25" t="s">
        <v>91</v>
      </c>
      <c r="H333" s="25" t="s">
        <v>92</v>
      </c>
      <c r="I333" s="25" t="s">
        <v>93</v>
      </c>
      <c r="J333" s="15" t="s">
        <v>29</v>
      </c>
      <c r="K333" s="16" t="s">
        <v>30</v>
      </c>
      <c r="L333" s="56"/>
      <c r="M333" s="15" t="s">
        <v>147</v>
      </c>
      <c r="N333" s="15" t="s">
        <v>41</v>
      </c>
      <c r="O333" s="15"/>
      <c r="P333" s="16" t="s">
        <v>96</v>
      </c>
      <c r="Q333" s="17">
        <v>19599</v>
      </c>
      <c r="R333" s="18">
        <v>40</v>
      </c>
      <c r="S333" s="19">
        <v>13523.309999999998</v>
      </c>
      <c r="T333" s="20" t="s">
        <v>97</v>
      </c>
      <c r="U333" s="21" t="s">
        <v>204</v>
      </c>
      <c r="V333" s="23">
        <v>38</v>
      </c>
      <c r="W333" s="23">
        <v>8</v>
      </c>
      <c r="X333" s="24"/>
    </row>
    <row r="334" spans="1:24" s="1" customFormat="1" ht="52.05" customHeight="1" x14ac:dyDescent="0.3">
      <c r="A334" s="11" t="s">
        <v>23</v>
      </c>
      <c r="B334" s="11" t="s">
        <v>143</v>
      </c>
      <c r="C334" s="12" t="s">
        <v>515</v>
      </c>
      <c r="D334" s="53"/>
      <c r="E334" s="39" t="str">
        <f>HYPERLINK("https://www.google.ru/search?q=1012B843-003&amp;newwindow=1&amp;tbm=isch","Еще фото")</f>
        <v>Еще фото</v>
      </c>
      <c r="F334" s="14" t="s">
        <v>172</v>
      </c>
      <c r="G334" s="11" t="s">
        <v>91</v>
      </c>
      <c r="H334" s="11" t="s">
        <v>92</v>
      </c>
      <c r="I334" s="15" t="s">
        <v>93</v>
      </c>
      <c r="J334" s="15" t="s">
        <v>29</v>
      </c>
      <c r="K334" s="16" t="s">
        <v>30</v>
      </c>
      <c r="L334" s="55" t="s">
        <v>146</v>
      </c>
      <c r="M334" s="15" t="s">
        <v>147</v>
      </c>
      <c r="N334" s="15" t="s">
        <v>41</v>
      </c>
      <c r="O334" s="15"/>
      <c r="P334" s="16" t="s">
        <v>96</v>
      </c>
      <c r="Q334" s="17">
        <v>19599</v>
      </c>
      <c r="R334" s="18">
        <v>40</v>
      </c>
      <c r="S334" s="19">
        <v>13523.309999999998</v>
      </c>
      <c r="T334" s="20" t="s">
        <v>97</v>
      </c>
      <c r="U334" s="21" t="s">
        <v>98</v>
      </c>
      <c r="V334" s="28">
        <v>37.5</v>
      </c>
      <c r="W334" s="23">
        <v>2</v>
      </c>
      <c r="X334" s="24"/>
    </row>
    <row r="335" spans="1:24" s="1" customFormat="1" ht="61.05" customHeight="1" x14ac:dyDescent="0.3">
      <c r="A335" s="25" t="s">
        <v>23</v>
      </c>
      <c r="B335" s="25" t="s">
        <v>143</v>
      </c>
      <c r="C335" s="12" t="s">
        <v>515</v>
      </c>
      <c r="D335" s="54"/>
      <c r="E335" s="39" t="str">
        <f>HYPERLINK("https://www.google.ru/search?q=1012B843-003&amp;newwindow=1&amp;tbm=isch","Еще фото")</f>
        <v>Еще фото</v>
      </c>
      <c r="F335" s="14" t="s">
        <v>172</v>
      </c>
      <c r="G335" s="25" t="s">
        <v>91</v>
      </c>
      <c r="H335" s="25" t="s">
        <v>92</v>
      </c>
      <c r="I335" s="25" t="s">
        <v>93</v>
      </c>
      <c r="J335" s="15" t="s">
        <v>29</v>
      </c>
      <c r="K335" s="16" t="s">
        <v>30</v>
      </c>
      <c r="L335" s="56"/>
      <c r="M335" s="15" t="s">
        <v>147</v>
      </c>
      <c r="N335" s="15" t="s">
        <v>41</v>
      </c>
      <c r="O335" s="15"/>
      <c r="P335" s="16" t="s">
        <v>96</v>
      </c>
      <c r="Q335" s="17">
        <v>19599</v>
      </c>
      <c r="R335" s="18">
        <v>40</v>
      </c>
      <c r="S335" s="19">
        <v>13523.309999999998</v>
      </c>
      <c r="T335" s="20" t="s">
        <v>97</v>
      </c>
      <c r="U335" s="21" t="s">
        <v>99</v>
      </c>
      <c r="V335" s="23">
        <v>39</v>
      </c>
      <c r="W335" s="23">
        <v>1</v>
      </c>
      <c r="X335" s="24"/>
    </row>
    <row r="336" spans="1:24" s="1" customFormat="1" ht="26" customHeight="1" x14ac:dyDescent="0.3">
      <c r="A336" s="11" t="s">
        <v>23</v>
      </c>
      <c r="B336" s="11" t="s">
        <v>143</v>
      </c>
      <c r="C336" s="12" t="s">
        <v>516</v>
      </c>
      <c r="D336" s="57"/>
      <c r="E336" s="39" t="str">
        <f>HYPERLINK("https://www.google.ru/search?q=1012B843-300&amp;newwindow=1&amp;tbm=isch","Еще фото")</f>
        <v>Еще фото</v>
      </c>
      <c r="F336" s="29" t="s">
        <v>145</v>
      </c>
      <c r="G336" s="11" t="s">
        <v>91</v>
      </c>
      <c r="H336" s="11" t="s">
        <v>92</v>
      </c>
      <c r="I336" s="15" t="s">
        <v>93</v>
      </c>
      <c r="J336" s="15" t="s">
        <v>29</v>
      </c>
      <c r="K336" s="16" t="s">
        <v>30</v>
      </c>
      <c r="L336" s="55" t="s">
        <v>146</v>
      </c>
      <c r="M336" s="15" t="s">
        <v>147</v>
      </c>
      <c r="N336" s="15" t="s">
        <v>123</v>
      </c>
      <c r="O336" s="15"/>
      <c r="P336" s="16" t="s">
        <v>96</v>
      </c>
      <c r="Q336" s="17">
        <v>19999</v>
      </c>
      <c r="R336" s="18">
        <v>40</v>
      </c>
      <c r="S336" s="19">
        <v>13799.309999999998</v>
      </c>
      <c r="T336" s="20" t="s">
        <v>97</v>
      </c>
      <c r="U336" s="21" t="s">
        <v>108</v>
      </c>
      <c r="V336" s="28">
        <v>35.5</v>
      </c>
      <c r="W336" s="23">
        <v>7</v>
      </c>
      <c r="X336" s="24"/>
    </row>
    <row r="337" spans="1:24" s="1" customFormat="1" ht="26" customHeight="1" x14ac:dyDescent="0.3">
      <c r="A337" s="25" t="s">
        <v>23</v>
      </c>
      <c r="B337" s="25" t="s">
        <v>143</v>
      </c>
      <c r="C337" s="12" t="s">
        <v>516</v>
      </c>
      <c r="D337" s="58"/>
      <c r="E337" s="39" t="str">
        <f>HYPERLINK("https://www.google.ru/search?q=1012B843-300&amp;newwindow=1&amp;tbm=isch","Еще фото")</f>
        <v>Еще фото</v>
      </c>
      <c r="F337" s="29" t="s">
        <v>145</v>
      </c>
      <c r="G337" s="25" t="s">
        <v>91</v>
      </c>
      <c r="H337" s="25" t="s">
        <v>92</v>
      </c>
      <c r="I337" s="25" t="s">
        <v>93</v>
      </c>
      <c r="J337" s="15" t="s">
        <v>29</v>
      </c>
      <c r="K337" s="16" t="s">
        <v>30</v>
      </c>
      <c r="L337" s="60"/>
      <c r="M337" s="15" t="s">
        <v>147</v>
      </c>
      <c r="N337" s="15" t="s">
        <v>123</v>
      </c>
      <c r="O337" s="15"/>
      <c r="P337" s="16" t="s">
        <v>96</v>
      </c>
      <c r="Q337" s="17">
        <v>19999</v>
      </c>
      <c r="R337" s="18">
        <v>40</v>
      </c>
      <c r="S337" s="19">
        <v>13799.309999999998</v>
      </c>
      <c r="T337" s="20" t="s">
        <v>97</v>
      </c>
      <c r="U337" s="21" t="s">
        <v>115</v>
      </c>
      <c r="V337" s="28">
        <v>36.5</v>
      </c>
      <c r="W337" s="23">
        <v>4</v>
      </c>
      <c r="X337" s="24"/>
    </row>
    <row r="338" spans="1:24" s="1" customFormat="1" ht="26" customHeight="1" x14ac:dyDescent="0.3">
      <c r="A338" s="25" t="s">
        <v>23</v>
      </c>
      <c r="B338" s="25" t="s">
        <v>143</v>
      </c>
      <c r="C338" s="12" t="s">
        <v>516</v>
      </c>
      <c r="D338" s="58"/>
      <c r="E338" s="39" t="str">
        <f>HYPERLINK("https://www.google.ru/search?q=1012B843-300&amp;newwindow=1&amp;tbm=isch","Еще фото")</f>
        <v>Еще фото</v>
      </c>
      <c r="F338" s="29" t="s">
        <v>145</v>
      </c>
      <c r="G338" s="25" t="s">
        <v>91</v>
      </c>
      <c r="H338" s="25" t="s">
        <v>92</v>
      </c>
      <c r="I338" s="25" t="s">
        <v>93</v>
      </c>
      <c r="J338" s="15" t="s">
        <v>29</v>
      </c>
      <c r="K338" s="16" t="s">
        <v>30</v>
      </c>
      <c r="L338" s="60"/>
      <c r="M338" s="15" t="s">
        <v>147</v>
      </c>
      <c r="N338" s="15" t="s">
        <v>123</v>
      </c>
      <c r="O338" s="15"/>
      <c r="P338" s="16" t="s">
        <v>96</v>
      </c>
      <c r="Q338" s="17">
        <v>19999</v>
      </c>
      <c r="R338" s="18">
        <v>40</v>
      </c>
      <c r="S338" s="19">
        <v>13799.309999999998</v>
      </c>
      <c r="T338" s="20" t="s">
        <v>97</v>
      </c>
      <c r="U338" s="21" t="s">
        <v>204</v>
      </c>
      <c r="V338" s="23">
        <v>38</v>
      </c>
      <c r="W338" s="23">
        <v>5</v>
      </c>
      <c r="X338" s="24"/>
    </row>
    <row r="339" spans="1:24" s="1" customFormat="1" ht="26" customHeight="1" x14ac:dyDescent="0.3">
      <c r="A339" s="25" t="s">
        <v>23</v>
      </c>
      <c r="B339" s="25" t="s">
        <v>143</v>
      </c>
      <c r="C339" s="12" t="s">
        <v>516</v>
      </c>
      <c r="D339" s="59"/>
      <c r="E339" s="39" t="str">
        <f>HYPERLINK("https://www.google.ru/search?q=1012B843-300&amp;newwindow=1&amp;tbm=isch","Еще фото")</f>
        <v>Еще фото</v>
      </c>
      <c r="F339" s="29" t="s">
        <v>145</v>
      </c>
      <c r="G339" s="25" t="s">
        <v>91</v>
      </c>
      <c r="H339" s="25" t="s">
        <v>92</v>
      </c>
      <c r="I339" s="25" t="s">
        <v>93</v>
      </c>
      <c r="J339" s="15" t="s">
        <v>29</v>
      </c>
      <c r="K339" s="16" t="s">
        <v>30</v>
      </c>
      <c r="L339" s="56"/>
      <c r="M339" s="15" t="s">
        <v>147</v>
      </c>
      <c r="N339" s="15" t="s">
        <v>123</v>
      </c>
      <c r="O339" s="15"/>
      <c r="P339" s="16" t="s">
        <v>96</v>
      </c>
      <c r="Q339" s="17">
        <v>19999</v>
      </c>
      <c r="R339" s="18">
        <v>40</v>
      </c>
      <c r="S339" s="19">
        <v>13799.309999999998</v>
      </c>
      <c r="T339" s="20" t="s">
        <v>97</v>
      </c>
      <c r="U339" s="21" t="s">
        <v>148</v>
      </c>
      <c r="V339" s="28">
        <v>38.5</v>
      </c>
      <c r="W339" s="23">
        <v>3</v>
      </c>
      <c r="X339" s="24"/>
    </row>
    <row r="340" spans="1:24" s="1" customFormat="1" ht="35" customHeight="1" x14ac:dyDescent="0.3">
      <c r="A340" s="11" t="s">
        <v>23</v>
      </c>
      <c r="B340" s="11" t="s">
        <v>517</v>
      </c>
      <c r="C340" s="12" t="s">
        <v>518</v>
      </c>
      <c r="D340" s="57"/>
      <c r="E340" s="39" t="str">
        <f>HYPERLINK("https://www.google.ru/search?q=1012B844-001&amp;newwindow=1&amp;tbm=isch","Еще фото")</f>
        <v>Еще фото</v>
      </c>
      <c r="F340" s="14" t="s">
        <v>172</v>
      </c>
      <c r="G340" s="11" t="s">
        <v>91</v>
      </c>
      <c r="H340" s="11" t="s">
        <v>92</v>
      </c>
      <c r="I340" s="15" t="s">
        <v>93</v>
      </c>
      <c r="J340" s="15" t="s">
        <v>29</v>
      </c>
      <c r="K340" s="16" t="s">
        <v>30</v>
      </c>
      <c r="L340" s="55" t="s">
        <v>519</v>
      </c>
      <c r="M340" s="15" t="s">
        <v>520</v>
      </c>
      <c r="N340" s="15" t="s">
        <v>41</v>
      </c>
      <c r="O340" s="15"/>
      <c r="P340" s="16" t="s">
        <v>96</v>
      </c>
      <c r="Q340" s="17">
        <v>20899</v>
      </c>
      <c r="R340" s="18">
        <v>40</v>
      </c>
      <c r="S340" s="19">
        <v>14420.309999999998</v>
      </c>
      <c r="T340" s="20" t="s">
        <v>97</v>
      </c>
      <c r="U340" s="21" t="s">
        <v>108</v>
      </c>
      <c r="V340" s="28">
        <v>35.5</v>
      </c>
      <c r="W340" s="23">
        <v>2</v>
      </c>
      <c r="X340" s="24"/>
    </row>
    <row r="341" spans="1:24" s="1" customFormat="1" ht="35" customHeight="1" x14ac:dyDescent="0.3">
      <c r="A341" s="25" t="s">
        <v>23</v>
      </c>
      <c r="B341" s="25" t="s">
        <v>517</v>
      </c>
      <c r="C341" s="12" t="s">
        <v>518</v>
      </c>
      <c r="D341" s="58"/>
      <c r="E341" s="39" t="str">
        <f>HYPERLINK("https://www.google.ru/search?q=1012B844-001&amp;newwindow=1&amp;tbm=isch","Еще фото")</f>
        <v>Еще фото</v>
      </c>
      <c r="F341" s="14" t="s">
        <v>172</v>
      </c>
      <c r="G341" s="25" t="s">
        <v>91</v>
      </c>
      <c r="H341" s="25" t="s">
        <v>92</v>
      </c>
      <c r="I341" s="25" t="s">
        <v>93</v>
      </c>
      <c r="J341" s="15" t="s">
        <v>29</v>
      </c>
      <c r="K341" s="16" t="s">
        <v>30</v>
      </c>
      <c r="L341" s="60"/>
      <c r="M341" s="15" t="s">
        <v>520</v>
      </c>
      <c r="N341" s="15" t="s">
        <v>41</v>
      </c>
      <c r="O341" s="15"/>
      <c r="P341" s="16" t="s">
        <v>96</v>
      </c>
      <c r="Q341" s="17">
        <v>20899</v>
      </c>
      <c r="R341" s="18">
        <v>40</v>
      </c>
      <c r="S341" s="19">
        <v>14420.309999999998</v>
      </c>
      <c r="T341" s="20" t="s">
        <v>97</v>
      </c>
      <c r="U341" s="21" t="s">
        <v>109</v>
      </c>
      <c r="V341" s="23">
        <v>36</v>
      </c>
      <c r="W341" s="23">
        <v>4</v>
      </c>
      <c r="X341" s="24"/>
    </row>
    <row r="342" spans="1:24" s="1" customFormat="1" ht="37.049999999999997" customHeight="1" x14ac:dyDescent="0.3">
      <c r="A342" s="25" t="s">
        <v>23</v>
      </c>
      <c r="B342" s="25" t="s">
        <v>517</v>
      </c>
      <c r="C342" s="12" t="s">
        <v>518</v>
      </c>
      <c r="D342" s="59"/>
      <c r="E342" s="39" t="str">
        <f>HYPERLINK("https://www.google.ru/search?q=1012B844-001&amp;newwindow=1&amp;tbm=isch","Еще фото")</f>
        <v>Еще фото</v>
      </c>
      <c r="F342" s="14" t="s">
        <v>172</v>
      </c>
      <c r="G342" s="25" t="s">
        <v>91</v>
      </c>
      <c r="H342" s="25" t="s">
        <v>92</v>
      </c>
      <c r="I342" s="25" t="s">
        <v>93</v>
      </c>
      <c r="J342" s="15" t="s">
        <v>29</v>
      </c>
      <c r="K342" s="16" t="s">
        <v>30</v>
      </c>
      <c r="L342" s="56"/>
      <c r="M342" s="15" t="s">
        <v>520</v>
      </c>
      <c r="N342" s="15" t="s">
        <v>41</v>
      </c>
      <c r="O342" s="15"/>
      <c r="P342" s="16" t="s">
        <v>96</v>
      </c>
      <c r="Q342" s="17">
        <v>20899</v>
      </c>
      <c r="R342" s="18">
        <v>40</v>
      </c>
      <c r="S342" s="19">
        <v>14420.309999999998</v>
      </c>
      <c r="T342" s="20" t="s">
        <v>97</v>
      </c>
      <c r="U342" s="21" t="s">
        <v>115</v>
      </c>
      <c r="V342" s="28">
        <v>36.5</v>
      </c>
      <c r="W342" s="23">
        <v>5</v>
      </c>
      <c r="X342" s="24"/>
    </row>
    <row r="343" spans="1:24" s="1" customFormat="1" ht="35" customHeight="1" x14ac:dyDescent="0.3">
      <c r="A343" s="11" t="s">
        <v>23</v>
      </c>
      <c r="B343" s="11" t="s">
        <v>116</v>
      </c>
      <c r="C343" s="12" t="s">
        <v>521</v>
      </c>
      <c r="D343" s="57"/>
      <c r="E343" s="39" t="str">
        <f>HYPERLINK("https://www.google.ru/search?q=1012B859-001&amp;newwindow=1&amp;tbm=isch","Еще фото")</f>
        <v>Еще фото</v>
      </c>
      <c r="F343" s="29" t="s">
        <v>145</v>
      </c>
      <c r="G343" s="11" t="s">
        <v>91</v>
      </c>
      <c r="H343" s="11" t="s">
        <v>92</v>
      </c>
      <c r="I343" s="15" t="s">
        <v>93</v>
      </c>
      <c r="J343" s="15" t="s">
        <v>29</v>
      </c>
      <c r="K343" s="16" t="s">
        <v>30</v>
      </c>
      <c r="L343" s="55" t="s">
        <v>206</v>
      </c>
      <c r="M343" s="15" t="s">
        <v>147</v>
      </c>
      <c r="N343" s="15" t="s">
        <v>41</v>
      </c>
      <c r="O343" s="15"/>
      <c r="P343" s="16" t="s">
        <v>96</v>
      </c>
      <c r="Q343" s="17">
        <v>16199</v>
      </c>
      <c r="R343" s="18">
        <v>40</v>
      </c>
      <c r="S343" s="19">
        <v>11177.31</v>
      </c>
      <c r="T343" s="20" t="s">
        <v>97</v>
      </c>
      <c r="U343" s="21" t="s">
        <v>108</v>
      </c>
      <c r="V343" s="28">
        <v>35.5</v>
      </c>
      <c r="W343" s="23">
        <v>6</v>
      </c>
      <c r="X343" s="24"/>
    </row>
    <row r="344" spans="1:24" s="1" customFormat="1" ht="35" customHeight="1" x14ac:dyDescent="0.3">
      <c r="A344" s="25" t="s">
        <v>23</v>
      </c>
      <c r="B344" s="25" t="s">
        <v>116</v>
      </c>
      <c r="C344" s="12" t="s">
        <v>521</v>
      </c>
      <c r="D344" s="58"/>
      <c r="E344" s="39" t="str">
        <f>HYPERLINK("https://www.google.ru/search?q=1012B859-001&amp;newwindow=1&amp;tbm=isch","Еще фото")</f>
        <v>Еще фото</v>
      </c>
      <c r="F344" s="29" t="s">
        <v>145</v>
      </c>
      <c r="G344" s="25" t="s">
        <v>91</v>
      </c>
      <c r="H344" s="25" t="s">
        <v>92</v>
      </c>
      <c r="I344" s="25" t="s">
        <v>93</v>
      </c>
      <c r="J344" s="15" t="s">
        <v>29</v>
      </c>
      <c r="K344" s="16" t="s">
        <v>30</v>
      </c>
      <c r="L344" s="60"/>
      <c r="M344" s="15" t="s">
        <v>147</v>
      </c>
      <c r="N344" s="15" t="s">
        <v>41</v>
      </c>
      <c r="O344" s="15"/>
      <c r="P344" s="16" t="s">
        <v>96</v>
      </c>
      <c r="Q344" s="17">
        <v>16199</v>
      </c>
      <c r="R344" s="18">
        <v>40</v>
      </c>
      <c r="S344" s="19">
        <v>11177.31</v>
      </c>
      <c r="T344" s="20" t="s">
        <v>97</v>
      </c>
      <c r="U344" s="21" t="s">
        <v>115</v>
      </c>
      <c r="V344" s="28">
        <v>36.5</v>
      </c>
      <c r="W344" s="23">
        <v>6</v>
      </c>
      <c r="X344" s="24"/>
    </row>
    <row r="345" spans="1:24" s="1" customFormat="1" ht="37.049999999999997" customHeight="1" x14ac:dyDescent="0.3">
      <c r="A345" s="25" t="s">
        <v>23</v>
      </c>
      <c r="B345" s="25" t="s">
        <v>116</v>
      </c>
      <c r="C345" s="12" t="s">
        <v>521</v>
      </c>
      <c r="D345" s="59"/>
      <c r="E345" s="39" t="str">
        <f>HYPERLINK("https://www.google.ru/search?q=1012B859-001&amp;newwindow=1&amp;tbm=isch","Еще фото")</f>
        <v>Еще фото</v>
      </c>
      <c r="F345" s="29" t="s">
        <v>145</v>
      </c>
      <c r="G345" s="25" t="s">
        <v>91</v>
      </c>
      <c r="H345" s="25" t="s">
        <v>92</v>
      </c>
      <c r="I345" s="25" t="s">
        <v>93</v>
      </c>
      <c r="J345" s="15" t="s">
        <v>29</v>
      </c>
      <c r="K345" s="16" t="s">
        <v>30</v>
      </c>
      <c r="L345" s="56"/>
      <c r="M345" s="15" t="s">
        <v>147</v>
      </c>
      <c r="N345" s="15" t="s">
        <v>41</v>
      </c>
      <c r="O345" s="15"/>
      <c r="P345" s="16" t="s">
        <v>96</v>
      </c>
      <c r="Q345" s="17">
        <v>16199</v>
      </c>
      <c r="R345" s="18">
        <v>40</v>
      </c>
      <c r="S345" s="19">
        <v>11177.31</v>
      </c>
      <c r="T345" s="20" t="s">
        <v>97</v>
      </c>
      <c r="U345" s="21" t="s">
        <v>148</v>
      </c>
      <c r="V345" s="28">
        <v>38.5</v>
      </c>
      <c r="W345" s="23">
        <v>7</v>
      </c>
      <c r="X345" s="24"/>
    </row>
    <row r="346" spans="1:24" s="1" customFormat="1" ht="52.05" customHeight="1" x14ac:dyDescent="0.3">
      <c r="A346" s="11" t="s">
        <v>23</v>
      </c>
      <c r="B346" s="11" t="s">
        <v>116</v>
      </c>
      <c r="C346" s="12" t="s">
        <v>522</v>
      </c>
      <c r="D346" s="53"/>
      <c r="E346" s="39" t="str">
        <f>HYPERLINK("https://www.google.ru/search?q=1012B859-100&amp;newwindow=1&amp;tbm=isch","Еще фото")</f>
        <v>Еще фото</v>
      </c>
      <c r="F346" s="14"/>
      <c r="G346" s="11" t="s">
        <v>91</v>
      </c>
      <c r="H346" s="11" t="s">
        <v>92</v>
      </c>
      <c r="I346" s="15" t="s">
        <v>93</v>
      </c>
      <c r="J346" s="15" t="s">
        <v>29</v>
      </c>
      <c r="K346" s="16" t="s">
        <v>30</v>
      </c>
      <c r="L346" s="55" t="s">
        <v>206</v>
      </c>
      <c r="M346" s="15" t="s">
        <v>147</v>
      </c>
      <c r="N346" s="15" t="s">
        <v>32</v>
      </c>
      <c r="O346" s="15"/>
      <c r="P346" s="16" t="s">
        <v>96</v>
      </c>
      <c r="Q346" s="17">
        <v>16199</v>
      </c>
      <c r="R346" s="18">
        <v>40</v>
      </c>
      <c r="S346" s="19">
        <v>11177.31</v>
      </c>
      <c r="T346" s="20" t="s">
        <v>97</v>
      </c>
      <c r="U346" s="21" t="s">
        <v>115</v>
      </c>
      <c r="V346" s="28">
        <v>36.5</v>
      </c>
      <c r="W346" s="23">
        <v>7</v>
      </c>
      <c r="X346" s="24"/>
    </row>
    <row r="347" spans="1:24" s="1" customFormat="1" ht="61.05" customHeight="1" x14ac:dyDescent="0.3">
      <c r="A347" s="25" t="s">
        <v>23</v>
      </c>
      <c r="B347" s="25" t="s">
        <v>116</v>
      </c>
      <c r="C347" s="12" t="s">
        <v>522</v>
      </c>
      <c r="D347" s="54"/>
      <c r="E347" s="39" t="str">
        <f>HYPERLINK("https://www.google.ru/search?q=1012B859-100&amp;newwindow=1&amp;tbm=isch","Еще фото")</f>
        <v>Еще фото</v>
      </c>
      <c r="F347" s="14"/>
      <c r="G347" s="25" t="s">
        <v>91</v>
      </c>
      <c r="H347" s="25" t="s">
        <v>92</v>
      </c>
      <c r="I347" s="25" t="s">
        <v>93</v>
      </c>
      <c r="J347" s="15" t="s">
        <v>29</v>
      </c>
      <c r="K347" s="16" t="s">
        <v>30</v>
      </c>
      <c r="L347" s="56"/>
      <c r="M347" s="15" t="s">
        <v>147</v>
      </c>
      <c r="N347" s="15" t="s">
        <v>32</v>
      </c>
      <c r="O347" s="15"/>
      <c r="P347" s="16" t="s">
        <v>96</v>
      </c>
      <c r="Q347" s="17">
        <v>16199</v>
      </c>
      <c r="R347" s="18">
        <v>40</v>
      </c>
      <c r="S347" s="19">
        <v>11177.31</v>
      </c>
      <c r="T347" s="20" t="s">
        <v>97</v>
      </c>
      <c r="U347" s="21" t="s">
        <v>204</v>
      </c>
      <c r="V347" s="23">
        <v>38</v>
      </c>
      <c r="W347" s="23">
        <v>7</v>
      </c>
      <c r="X347" s="24"/>
    </row>
    <row r="348" spans="1:24" s="1" customFormat="1" ht="26" customHeight="1" x14ac:dyDescent="0.3">
      <c r="A348" s="11" t="s">
        <v>23</v>
      </c>
      <c r="B348" s="11" t="s">
        <v>440</v>
      </c>
      <c r="C348" s="12" t="s">
        <v>523</v>
      </c>
      <c r="D348" s="57"/>
      <c r="E348" s="39" t="str">
        <f>HYPERLINK("https://www.google.ru/search?q=1012B861-001&amp;newwindow=1&amp;tbm=isch","Еще фото")</f>
        <v>Еще фото</v>
      </c>
      <c r="F348" s="14"/>
      <c r="G348" s="11" t="s">
        <v>91</v>
      </c>
      <c r="H348" s="11" t="s">
        <v>92</v>
      </c>
      <c r="I348" s="15" t="s">
        <v>93</v>
      </c>
      <c r="J348" s="15" t="s">
        <v>29</v>
      </c>
      <c r="K348" s="16" t="s">
        <v>30</v>
      </c>
      <c r="L348" s="55" t="s">
        <v>444</v>
      </c>
      <c r="M348" s="15" t="s">
        <v>183</v>
      </c>
      <c r="N348" s="15" t="s">
        <v>41</v>
      </c>
      <c r="O348" s="15"/>
      <c r="P348" s="16" t="s">
        <v>96</v>
      </c>
      <c r="Q348" s="17">
        <v>11099</v>
      </c>
      <c r="R348" s="18">
        <v>40</v>
      </c>
      <c r="S348" s="19">
        <v>7658.3099999999986</v>
      </c>
      <c r="T348" s="20" t="s">
        <v>97</v>
      </c>
      <c r="U348" s="21" t="s">
        <v>108</v>
      </c>
      <c r="V348" s="28">
        <v>35.5</v>
      </c>
      <c r="W348" s="23">
        <v>13</v>
      </c>
      <c r="X348" s="24"/>
    </row>
    <row r="349" spans="1:24" s="1" customFormat="1" ht="26" customHeight="1" x14ac:dyDescent="0.3">
      <c r="A349" s="25" t="s">
        <v>23</v>
      </c>
      <c r="B349" s="25" t="s">
        <v>440</v>
      </c>
      <c r="C349" s="12" t="s">
        <v>523</v>
      </c>
      <c r="D349" s="58"/>
      <c r="E349" s="39" t="str">
        <f>HYPERLINK("https://www.google.ru/search?q=1012B861-001&amp;newwindow=1&amp;tbm=isch","Еще фото")</f>
        <v>Еще фото</v>
      </c>
      <c r="F349" s="14"/>
      <c r="G349" s="25" t="s">
        <v>91</v>
      </c>
      <c r="H349" s="25" t="s">
        <v>92</v>
      </c>
      <c r="I349" s="25" t="s">
        <v>93</v>
      </c>
      <c r="J349" s="15" t="s">
        <v>29</v>
      </c>
      <c r="K349" s="16" t="s">
        <v>30</v>
      </c>
      <c r="L349" s="60"/>
      <c r="M349" s="15" t="s">
        <v>183</v>
      </c>
      <c r="N349" s="15" t="s">
        <v>41</v>
      </c>
      <c r="O349" s="15"/>
      <c r="P349" s="16" t="s">
        <v>96</v>
      </c>
      <c r="Q349" s="17">
        <v>11099</v>
      </c>
      <c r="R349" s="18">
        <v>40</v>
      </c>
      <c r="S349" s="19">
        <v>7658.3099999999986</v>
      </c>
      <c r="T349" s="20" t="s">
        <v>97</v>
      </c>
      <c r="U349" s="21" t="s">
        <v>99</v>
      </c>
      <c r="V349" s="23">
        <v>39</v>
      </c>
      <c r="W349" s="23">
        <v>8</v>
      </c>
      <c r="X349" s="24"/>
    </row>
    <row r="350" spans="1:24" s="1" customFormat="1" ht="26" customHeight="1" x14ac:dyDescent="0.3">
      <c r="A350" s="25" t="s">
        <v>23</v>
      </c>
      <c r="B350" s="25" t="s">
        <v>440</v>
      </c>
      <c r="C350" s="12" t="s">
        <v>523</v>
      </c>
      <c r="D350" s="58"/>
      <c r="E350" s="39" t="str">
        <f>HYPERLINK("https://www.google.ru/search?q=1012B861-001&amp;newwindow=1&amp;tbm=isch","Еще фото")</f>
        <v>Еще фото</v>
      </c>
      <c r="F350" s="14"/>
      <c r="G350" s="25" t="s">
        <v>91</v>
      </c>
      <c r="H350" s="25" t="s">
        <v>92</v>
      </c>
      <c r="I350" s="25" t="s">
        <v>93</v>
      </c>
      <c r="J350" s="15" t="s">
        <v>29</v>
      </c>
      <c r="K350" s="16" t="s">
        <v>30</v>
      </c>
      <c r="L350" s="60"/>
      <c r="M350" s="15" t="s">
        <v>183</v>
      </c>
      <c r="N350" s="15" t="s">
        <v>41</v>
      </c>
      <c r="O350" s="15"/>
      <c r="P350" s="16" t="s">
        <v>96</v>
      </c>
      <c r="Q350" s="17">
        <v>11099</v>
      </c>
      <c r="R350" s="18">
        <v>40</v>
      </c>
      <c r="S350" s="19">
        <v>7658.3099999999986</v>
      </c>
      <c r="T350" s="20" t="s">
        <v>97</v>
      </c>
      <c r="U350" s="21" t="s">
        <v>101</v>
      </c>
      <c r="V350" s="28">
        <v>40.5</v>
      </c>
      <c r="W350" s="23">
        <v>7</v>
      </c>
      <c r="X350" s="24"/>
    </row>
    <row r="351" spans="1:24" s="1" customFormat="1" ht="26" customHeight="1" x14ac:dyDescent="0.3">
      <c r="A351" s="25" t="s">
        <v>23</v>
      </c>
      <c r="B351" s="25" t="s">
        <v>440</v>
      </c>
      <c r="C351" s="12" t="s">
        <v>523</v>
      </c>
      <c r="D351" s="59"/>
      <c r="E351" s="39" t="str">
        <f>HYPERLINK("https://www.google.ru/search?q=1012B861-001&amp;newwindow=1&amp;tbm=isch","Еще фото")</f>
        <v>Еще фото</v>
      </c>
      <c r="F351" s="14"/>
      <c r="G351" s="25" t="s">
        <v>91</v>
      </c>
      <c r="H351" s="25" t="s">
        <v>92</v>
      </c>
      <c r="I351" s="25" t="s">
        <v>93</v>
      </c>
      <c r="J351" s="15" t="s">
        <v>29</v>
      </c>
      <c r="K351" s="16" t="s">
        <v>30</v>
      </c>
      <c r="L351" s="56"/>
      <c r="M351" s="15" t="s">
        <v>183</v>
      </c>
      <c r="N351" s="15" t="s">
        <v>41</v>
      </c>
      <c r="O351" s="15"/>
      <c r="P351" s="16" t="s">
        <v>96</v>
      </c>
      <c r="Q351" s="17">
        <v>11099</v>
      </c>
      <c r="R351" s="18">
        <v>40</v>
      </c>
      <c r="S351" s="19">
        <v>7658.3099999999986</v>
      </c>
      <c r="T351" s="20" t="s">
        <v>97</v>
      </c>
      <c r="U351" s="21" t="s">
        <v>102</v>
      </c>
      <c r="V351" s="23">
        <v>41</v>
      </c>
      <c r="W351" s="23">
        <v>8</v>
      </c>
      <c r="X351" s="24"/>
    </row>
    <row r="352" spans="1:24" s="1" customFormat="1" ht="35" customHeight="1" x14ac:dyDescent="0.3">
      <c r="A352" s="11" t="s">
        <v>23</v>
      </c>
      <c r="B352" s="11" t="s">
        <v>423</v>
      </c>
      <c r="C352" s="12" t="s">
        <v>524</v>
      </c>
      <c r="D352" s="57"/>
      <c r="E352" s="39" t="str">
        <f>HYPERLINK("https://www.google.ru/search?q=1012B865-700&amp;newwindow=1&amp;tbm=isch","Еще фото")</f>
        <v>Еще фото</v>
      </c>
      <c r="F352" s="14"/>
      <c r="G352" s="11" t="s">
        <v>91</v>
      </c>
      <c r="H352" s="11" t="s">
        <v>92</v>
      </c>
      <c r="I352" s="15" t="s">
        <v>93</v>
      </c>
      <c r="J352" s="15" t="s">
        <v>127</v>
      </c>
      <c r="K352" s="16" t="s">
        <v>30</v>
      </c>
      <c r="L352" s="55" t="s">
        <v>525</v>
      </c>
      <c r="M352" s="15"/>
      <c r="N352" s="15" t="s">
        <v>162</v>
      </c>
      <c r="O352" s="15"/>
      <c r="P352" s="16" t="s">
        <v>136</v>
      </c>
      <c r="Q352" s="17">
        <v>17299</v>
      </c>
      <c r="R352" s="18">
        <v>40</v>
      </c>
      <c r="S352" s="19">
        <v>11936.31</v>
      </c>
      <c r="T352" s="20" t="s">
        <v>97</v>
      </c>
      <c r="U352" s="21" t="s">
        <v>115</v>
      </c>
      <c r="V352" s="28">
        <v>36.5</v>
      </c>
      <c r="W352" s="23">
        <v>7</v>
      </c>
      <c r="X352" s="24"/>
    </row>
    <row r="353" spans="1:24" s="1" customFormat="1" ht="35" customHeight="1" x14ac:dyDescent="0.3">
      <c r="A353" s="25" t="s">
        <v>23</v>
      </c>
      <c r="B353" s="25" t="s">
        <v>423</v>
      </c>
      <c r="C353" s="12" t="s">
        <v>524</v>
      </c>
      <c r="D353" s="58"/>
      <c r="E353" s="39" t="str">
        <f>HYPERLINK("https://www.google.ru/search?q=1012B865-700&amp;newwindow=1&amp;tbm=isch","Еще фото")</f>
        <v>Еще фото</v>
      </c>
      <c r="F353" s="14"/>
      <c r="G353" s="25" t="s">
        <v>91</v>
      </c>
      <c r="H353" s="25" t="s">
        <v>92</v>
      </c>
      <c r="I353" s="25" t="s">
        <v>93</v>
      </c>
      <c r="J353" s="15" t="s">
        <v>127</v>
      </c>
      <c r="K353" s="16" t="s">
        <v>30</v>
      </c>
      <c r="L353" s="60"/>
      <c r="M353" s="15"/>
      <c r="N353" s="15" t="s">
        <v>162</v>
      </c>
      <c r="O353" s="15"/>
      <c r="P353" s="16" t="s">
        <v>136</v>
      </c>
      <c r="Q353" s="17">
        <v>17299</v>
      </c>
      <c r="R353" s="18">
        <v>40</v>
      </c>
      <c r="S353" s="19">
        <v>11936.31</v>
      </c>
      <c r="T353" s="20" t="s">
        <v>97</v>
      </c>
      <c r="U353" s="21" t="s">
        <v>204</v>
      </c>
      <c r="V353" s="23">
        <v>38</v>
      </c>
      <c r="W353" s="23">
        <v>10</v>
      </c>
      <c r="X353" s="24"/>
    </row>
    <row r="354" spans="1:24" s="1" customFormat="1" ht="37.049999999999997" customHeight="1" x14ac:dyDescent="0.3">
      <c r="A354" s="25" t="s">
        <v>23</v>
      </c>
      <c r="B354" s="25" t="s">
        <v>423</v>
      </c>
      <c r="C354" s="12" t="s">
        <v>524</v>
      </c>
      <c r="D354" s="59"/>
      <c r="E354" s="39" t="str">
        <f>HYPERLINK("https://www.google.ru/search?q=1012B865-700&amp;newwindow=1&amp;tbm=isch","Еще фото")</f>
        <v>Еще фото</v>
      </c>
      <c r="F354" s="14"/>
      <c r="G354" s="25" t="s">
        <v>91</v>
      </c>
      <c r="H354" s="25" t="s">
        <v>92</v>
      </c>
      <c r="I354" s="25" t="s">
        <v>93</v>
      </c>
      <c r="J354" s="15" t="s">
        <v>127</v>
      </c>
      <c r="K354" s="16" t="s">
        <v>30</v>
      </c>
      <c r="L354" s="56"/>
      <c r="M354" s="15"/>
      <c r="N354" s="15" t="s">
        <v>162</v>
      </c>
      <c r="O354" s="15"/>
      <c r="P354" s="16" t="s">
        <v>136</v>
      </c>
      <c r="Q354" s="17">
        <v>17299</v>
      </c>
      <c r="R354" s="18">
        <v>40</v>
      </c>
      <c r="S354" s="19">
        <v>11936.31</v>
      </c>
      <c r="T354" s="20" t="s">
        <v>97</v>
      </c>
      <c r="U354" s="21" t="s">
        <v>148</v>
      </c>
      <c r="V354" s="28">
        <v>38.5</v>
      </c>
      <c r="W354" s="23">
        <v>10</v>
      </c>
      <c r="X354" s="24"/>
    </row>
    <row r="355" spans="1:24" s="1" customFormat="1" ht="13.05" customHeight="1" x14ac:dyDescent="0.3">
      <c r="A355" s="11" t="s">
        <v>23</v>
      </c>
      <c r="B355" s="11" t="s">
        <v>480</v>
      </c>
      <c r="C355" s="12" t="s">
        <v>526</v>
      </c>
      <c r="D355" s="57"/>
      <c r="E355" s="39" t="str">
        <f t="shared" ref="E355:E362" si="9">HYPERLINK("https://www.google.ru/search?q=1012B899-003&amp;newwindow=1&amp;tbm=isch","Еще фото")</f>
        <v>Еще фото</v>
      </c>
      <c r="F355" s="14" t="s">
        <v>172</v>
      </c>
      <c r="G355" s="11" t="s">
        <v>91</v>
      </c>
      <c r="H355" s="11" t="s">
        <v>92</v>
      </c>
      <c r="I355" s="15" t="s">
        <v>93</v>
      </c>
      <c r="J355" s="15" t="s">
        <v>29</v>
      </c>
      <c r="K355" s="16" t="s">
        <v>30</v>
      </c>
      <c r="L355" s="55" t="s">
        <v>484</v>
      </c>
      <c r="M355" s="15" t="s">
        <v>291</v>
      </c>
      <c r="N355" s="15" t="s">
        <v>41</v>
      </c>
      <c r="O355" s="15"/>
      <c r="P355" s="16" t="s">
        <v>96</v>
      </c>
      <c r="Q355" s="17">
        <v>24499</v>
      </c>
      <c r="R355" s="18">
        <v>40</v>
      </c>
      <c r="S355" s="19">
        <v>16904.309999999998</v>
      </c>
      <c r="T355" s="20" t="s">
        <v>97</v>
      </c>
      <c r="U355" s="30" t="s">
        <v>109</v>
      </c>
      <c r="V355" s="23">
        <v>36</v>
      </c>
      <c r="W355" s="23">
        <v>6</v>
      </c>
      <c r="X355" s="24"/>
    </row>
    <row r="356" spans="1:24" s="1" customFormat="1" ht="13.05" customHeight="1" x14ac:dyDescent="0.3">
      <c r="A356" s="25" t="s">
        <v>23</v>
      </c>
      <c r="B356" s="25" t="s">
        <v>480</v>
      </c>
      <c r="C356" s="12" t="s">
        <v>526</v>
      </c>
      <c r="D356" s="58"/>
      <c r="E356" s="39" t="str">
        <f t="shared" si="9"/>
        <v>Еще фото</v>
      </c>
      <c r="F356" s="14" t="s">
        <v>172</v>
      </c>
      <c r="G356" s="25" t="s">
        <v>91</v>
      </c>
      <c r="H356" s="25" t="s">
        <v>92</v>
      </c>
      <c r="I356" s="25" t="s">
        <v>93</v>
      </c>
      <c r="J356" s="15" t="s">
        <v>29</v>
      </c>
      <c r="K356" s="16" t="s">
        <v>30</v>
      </c>
      <c r="L356" s="60"/>
      <c r="M356" s="15" t="s">
        <v>291</v>
      </c>
      <c r="N356" s="15" t="s">
        <v>41</v>
      </c>
      <c r="O356" s="15"/>
      <c r="P356" s="16" t="s">
        <v>96</v>
      </c>
      <c r="Q356" s="17">
        <v>24499</v>
      </c>
      <c r="R356" s="18">
        <v>40</v>
      </c>
      <c r="S356" s="19">
        <v>16904.309999999998</v>
      </c>
      <c r="T356" s="20" t="s">
        <v>97</v>
      </c>
      <c r="U356" s="21" t="s">
        <v>115</v>
      </c>
      <c r="V356" s="28">
        <v>36.5</v>
      </c>
      <c r="W356" s="23">
        <v>8</v>
      </c>
      <c r="X356" s="24"/>
    </row>
    <row r="357" spans="1:24" s="1" customFormat="1" ht="13.05" customHeight="1" x14ac:dyDescent="0.3">
      <c r="A357" s="25" t="s">
        <v>23</v>
      </c>
      <c r="B357" s="25" t="s">
        <v>480</v>
      </c>
      <c r="C357" s="12" t="s">
        <v>526</v>
      </c>
      <c r="D357" s="58"/>
      <c r="E357" s="39" t="str">
        <f t="shared" si="9"/>
        <v>Еще фото</v>
      </c>
      <c r="F357" s="14" t="s">
        <v>172</v>
      </c>
      <c r="G357" s="25" t="s">
        <v>91</v>
      </c>
      <c r="H357" s="25" t="s">
        <v>92</v>
      </c>
      <c r="I357" s="25" t="s">
        <v>93</v>
      </c>
      <c r="J357" s="15" t="s">
        <v>29</v>
      </c>
      <c r="K357" s="16" t="s">
        <v>30</v>
      </c>
      <c r="L357" s="60"/>
      <c r="M357" s="15" t="s">
        <v>291</v>
      </c>
      <c r="N357" s="15" t="s">
        <v>41</v>
      </c>
      <c r="O357" s="15"/>
      <c r="P357" s="16" t="s">
        <v>96</v>
      </c>
      <c r="Q357" s="17">
        <v>24499</v>
      </c>
      <c r="R357" s="18">
        <v>40</v>
      </c>
      <c r="S357" s="19">
        <v>16904.309999999998</v>
      </c>
      <c r="T357" s="20" t="s">
        <v>97</v>
      </c>
      <c r="U357" s="21" t="s">
        <v>98</v>
      </c>
      <c r="V357" s="28">
        <v>37.5</v>
      </c>
      <c r="W357" s="23">
        <v>6</v>
      </c>
      <c r="X357" s="24"/>
    </row>
    <row r="358" spans="1:24" s="1" customFormat="1" ht="13.05" customHeight="1" x14ac:dyDescent="0.3">
      <c r="A358" s="25" t="s">
        <v>23</v>
      </c>
      <c r="B358" s="25" t="s">
        <v>480</v>
      </c>
      <c r="C358" s="12" t="s">
        <v>526</v>
      </c>
      <c r="D358" s="58"/>
      <c r="E358" s="39" t="str">
        <f t="shared" si="9"/>
        <v>Еще фото</v>
      </c>
      <c r="F358" s="14" t="s">
        <v>172</v>
      </c>
      <c r="G358" s="25" t="s">
        <v>91</v>
      </c>
      <c r="H358" s="25" t="s">
        <v>92</v>
      </c>
      <c r="I358" s="25" t="s">
        <v>93</v>
      </c>
      <c r="J358" s="15" t="s">
        <v>29</v>
      </c>
      <c r="K358" s="16" t="s">
        <v>30</v>
      </c>
      <c r="L358" s="60"/>
      <c r="M358" s="15" t="s">
        <v>291</v>
      </c>
      <c r="N358" s="15" t="s">
        <v>41</v>
      </c>
      <c r="O358" s="15"/>
      <c r="P358" s="16" t="s">
        <v>96</v>
      </c>
      <c r="Q358" s="17">
        <v>24499</v>
      </c>
      <c r="R358" s="18">
        <v>40</v>
      </c>
      <c r="S358" s="19">
        <v>16904.309999999998</v>
      </c>
      <c r="T358" s="20" t="s">
        <v>97</v>
      </c>
      <c r="U358" s="21" t="s">
        <v>204</v>
      </c>
      <c r="V358" s="23">
        <v>38</v>
      </c>
      <c r="W358" s="23">
        <v>2</v>
      </c>
      <c r="X358" s="24"/>
    </row>
    <row r="359" spans="1:24" s="1" customFormat="1" ht="13.05" customHeight="1" x14ac:dyDescent="0.3">
      <c r="A359" s="25" t="s">
        <v>23</v>
      </c>
      <c r="B359" s="25" t="s">
        <v>480</v>
      </c>
      <c r="C359" s="12" t="s">
        <v>526</v>
      </c>
      <c r="D359" s="58"/>
      <c r="E359" s="39" t="str">
        <f t="shared" si="9"/>
        <v>Еще фото</v>
      </c>
      <c r="F359" s="14" t="s">
        <v>172</v>
      </c>
      <c r="G359" s="25" t="s">
        <v>91</v>
      </c>
      <c r="H359" s="25" t="s">
        <v>92</v>
      </c>
      <c r="I359" s="25" t="s">
        <v>93</v>
      </c>
      <c r="J359" s="15" t="s">
        <v>29</v>
      </c>
      <c r="K359" s="16" t="s">
        <v>30</v>
      </c>
      <c r="L359" s="60"/>
      <c r="M359" s="15" t="s">
        <v>291</v>
      </c>
      <c r="N359" s="15" t="s">
        <v>41</v>
      </c>
      <c r="O359" s="15"/>
      <c r="P359" s="16" t="s">
        <v>96</v>
      </c>
      <c r="Q359" s="17">
        <v>24499</v>
      </c>
      <c r="R359" s="18">
        <v>40</v>
      </c>
      <c r="S359" s="19">
        <v>16904.309999999998</v>
      </c>
      <c r="T359" s="20" t="s">
        <v>97</v>
      </c>
      <c r="U359" s="21" t="s">
        <v>148</v>
      </c>
      <c r="V359" s="28">
        <v>38.5</v>
      </c>
      <c r="W359" s="23">
        <v>4</v>
      </c>
      <c r="X359" s="24"/>
    </row>
    <row r="360" spans="1:24" s="1" customFormat="1" ht="13.05" customHeight="1" x14ac:dyDescent="0.3">
      <c r="A360" s="25" t="s">
        <v>23</v>
      </c>
      <c r="B360" s="25" t="s">
        <v>480</v>
      </c>
      <c r="C360" s="12" t="s">
        <v>526</v>
      </c>
      <c r="D360" s="58"/>
      <c r="E360" s="39" t="str">
        <f t="shared" si="9"/>
        <v>Еще фото</v>
      </c>
      <c r="F360" s="14" t="s">
        <v>172</v>
      </c>
      <c r="G360" s="25" t="s">
        <v>91</v>
      </c>
      <c r="H360" s="25" t="s">
        <v>92</v>
      </c>
      <c r="I360" s="25" t="s">
        <v>93</v>
      </c>
      <c r="J360" s="15" t="s">
        <v>29</v>
      </c>
      <c r="K360" s="16" t="s">
        <v>30</v>
      </c>
      <c r="L360" s="60"/>
      <c r="M360" s="15" t="s">
        <v>291</v>
      </c>
      <c r="N360" s="15" t="s">
        <v>41</v>
      </c>
      <c r="O360" s="15"/>
      <c r="P360" s="16" t="s">
        <v>96</v>
      </c>
      <c r="Q360" s="17">
        <v>24499</v>
      </c>
      <c r="R360" s="18">
        <v>40</v>
      </c>
      <c r="S360" s="19">
        <v>16904.309999999998</v>
      </c>
      <c r="T360" s="20" t="s">
        <v>97</v>
      </c>
      <c r="U360" s="21" t="s">
        <v>99</v>
      </c>
      <c r="V360" s="23">
        <v>39</v>
      </c>
      <c r="W360" s="23">
        <v>4</v>
      </c>
      <c r="X360" s="24"/>
    </row>
    <row r="361" spans="1:24" s="1" customFormat="1" ht="13.05" customHeight="1" x14ac:dyDescent="0.3">
      <c r="A361" s="25" t="s">
        <v>23</v>
      </c>
      <c r="B361" s="25" t="s">
        <v>480</v>
      </c>
      <c r="C361" s="12" t="s">
        <v>526</v>
      </c>
      <c r="D361" s="58"/>
      <c r="E361" s="39" t="str">
        <f t="shared" si="9"/>
        <v>Еще фото</v>
      </c>
      <c r="F361" s="14" t="s">
        <v>172</v>
      </c>
      <c r="G361" s="25" t="s">
        <v>91</v>
      </c>
      <c r="H361" s="25" t="s">
        <v>92</v>
      </c>
      <c r="I361" s="25" t="s">
        <v>93</v>
      </c>
      <c r="J361" s="15" t="s">
        <v>29</v>
      </c>
      <c r="K361" s="16" t="s">
        <v>30</v>
      </c>
      <c r="L361" s="60"/>
      <c r="M361" s="15" t="s">
        <v>291</v>
      </c>
      <c r="N361" s="15" t="s">
        <v>41</v>
      </c>
      <c r="O361" s="15"/>
      <c r="P361" s="16" t="s">
        <v>96</v>
      </c>
      <c r="Q361" s="17">
        <v>24499</v>
      </c>
      <c r="R361" s="18">
        <v>40</v>
      </c>
      <c r="S361" s="19">
        <v>16904.309999999998</v>
      </c>
      <c r="T361" s="20" t="s">
        <v>97</v>
      </c>
      <c r="U361" s="21" t="s">
        <v>100</v>
      </c>
      <c r="V361" s="23">
        <v>40</v>
      </c>
      <c r="W361" s="23">
        <v>3</v>
      </c>
      <c r="X361" s="24"/>
    </row>
    <row r="362" spans="1:24" s="1" customFormat="1" ht="18" customHeight="1" x14ac:dyDescent="0.3">
      <c r="A362" s="25" t="s">
        <v>23</v>
      </c>
      <c r="B362" s="25" t="s">
        <v>480</v>
      </c>
      <c r="C362" s="12" t="s">
        <v>526</v>
      </c>
      <c r="D362" s="59"/>
      <c r="E362" s="39" t="str">
        <f t="shared" si="9"/>
        <v>Еще фото</v>
      </c>
      <c r="F362" s="14" t="s">
        <v>172</v>
      </c>
      <c r="G362" s="25" t="s">
        <v>91</v>
      </c>
      <c r="H362" s="25" t="s">
        <v>92</v>
      </c>
      <c r="I362" s="25" t="s">
        <v>93</v>
      </c>
      <c r="J362" s="15" t="s">
        <v>29</v>
      </c>
      <c r="K362" s="16" t="s">
        <v>30</v>
      </c>
      <c r="L362" s="56"/>
      <c r="M362" s="15" t="s">
        <v>291</v>
      </c>
      <c r="N362" s="15" t="s">
        <v>41</v>
      </c>
      <c r="O362" s="15"/>
      <c r="P362" s="16" t="s">
        <v>96</v>
      </c>
      <c r="Q362" s="17">
        <v>24499</v>
      </c>
      <c r="R362" s="18">
        <v>40</v>
      </c>
      <c r="S362" s="19">
        <v>16904.309999999998</v>
      </c>
      <c r="T362" s="20" t="s">
        <v>97</v>
      </c>
      <c r="U362" s="21" t="s">
        <v>101</v>
      </c>
      <c r="V362" s="28">
        <v>40.5</v>
      </c>
      <c r="W362" s="23">
        <v>2</v>
      </c>
      <c r="X362" s="24"/>
    </row>
    <row r="363" spans="1:24" s="1" customFormat="1" ht="17" customHeight="1" x14ac:dyDescent="0.3">
      <c r="A363" s="11" t="s">
        <v>23</v>
      </c>
      <c r="B363" s="11" t="s">
        <v>480</v>
      </c>
      <c r="C363" s="12" t="s">
        <v>527</v>
      </c>
      <c r="D363" s="57"/>
      <c r="E363" s="39" t="str">
        <f t="shared" ref="E363:E368" si="10">HYPERLINK("https://www.google.ru/search?q=1012B899-500&amp;newwindow=1&amp;tbm=isch","Еще фото")</f>
        <v>Еще фото</v>
      </c>
      <c r="F363" s="14" t="s">
        <v>172</v>
      </c>
      <c r="G363" s="11" t="s">
        <v>91</v>
      </c>
      <c r="H363" s="11" t="s">
        <v>92</v>
      </c>
      <c r="I363" s="15" t="s">
        <v>93</v>
      </c>
      <c r="J363" s="15" t="s">
        <v>29</v>
      </c>
      <c r="K363" s="16" t="s">
        <v>30</v>
      </c>
      <c r="L363" s="55" t="s">
        <v>484</v>
      </c>
      <c r="M363" s="15" t="s">
        <v>291</v>
      </c>
      <c r="N363" s="15" t="s">
        <v>419</v>
      </c>
      <c r="O363" s="15"/>
      <c r="P363" s="16" t="s">
        <v>170</v>
      </c>
      <c r="Q363" s="17">
        <v>24499</v>
      </c>
      <c r="R363" s="18">
        <v>40</v>
      </c>
      <c r="S363" s="19">
        <v>16904.309999999998</v>
      </c>
      <c r="T363" s="20" t="s">
        <v>97</v>
      </c>
      <c r="U363" s="21" t="s">
        <v>109</v>
      </c>
      <c r="V363" s="23">
        <v>36</v>
      </c>
      <c r="W363" s="23">
        <v>1</v>
      </c>
      <c r="X363" s="24"/>
    </row>
    <row r="364" spans="1:24" s="1" customFormat="1" ht="17" customHeight="1" x14ac:dyDescent="0.3">
      <c r="A364" s="25" t="s">
        <v>23</v>
      </c>
      <c r="B364" s="25" t="s">
        <v>480</v>
      </c>
      <c r="C364" s="12" t="s">
        <v>527</v>
      </c>
      <c r="D364" s="58"/>
      <c r="E364" s="39" t="str">
        <f t="shared" si="10"/>
        <v>Еще фото</v>
      </c>
      <c r="F364" s="14" t="s">
        <v>172</v>
      </c>
      <c r="G364" s="25" t="s">
        <v>91</v>
      </c>
      <c r="H364" s="25" t="s">
        <v>92</v>
      </c>
      <c r="I364" s="25" t="s">
        <v>93</v>
      </c>
      <c r="J364" s="15" t="s">
        <v>29</v>
      </c>
      <c r="K364" s="16" t="s">
        <v>30</v>
      </c>
      <c r="L364" s="60"/>
      <c r="M364" s="15" t="s">
        <v>291</v>
      </c>
      <c r="N364" s="15" t="s">
        <v>419</v>
      </c>
      <c r="O364" s="15"/>
      <c r="P364" s="16" t="s">
        <v>170</v>
      </c>
      <c r="Q364" s="17">
        <v>24499</v>
      </c>
      <c r="R364" s="18">
        <v>40</v>
      </c>
      <c r="S364" s="19">
        <v>16904.309999999998</v>
      </c>
      <c r="T364" s="20" t="s">
        <v>97</v>
      </c>
      <c r="U364" s="21" t="s">
        <v>115</v>
      </c>
      <c r="V364" s="28">
        <v>36.5</v>
      </c>
      <c r="W364" s="23">
        <v>1</v>
      </c>
      <c r="X364" s="24"/>
    </row>
    <row r="365" spans="1:24" s="1" customFormat="1" ht="17" customHeight="1" x14ac:dyDescent="0.3">
      <c r="A365" s="25" t="s">
        <v>23</v>
      </c>
      <c r="B365" s="25" t="s">
        <v>480</v>
      </c>
      <c r="C365" s="12" t="s">
        <v>527</v>
      </c>
      <c r="D365" s="58"/>
      <c r="E365" s="39" t="str">
        <f t="shared" si="10"/>
        <v>Еще фото</v>
      </c>
      <c r="F365" s="14" t="s">
        <v>172</v>
      </c>
      <c r="G365" s="25" t="s">
        <v>91</v>
      </c>
      <c r="H365" s="25" t="s">
        <v>92</v>
      </c>
      <c r="I365" s="25" t="s">
        <v>93</v>
      </c>
      <c r="J365" s="15" t="s">
        <v>29</v>
      </c>
      <c r="K365" s="16" t="s">
        <v>30</v>
      </c>
      <c r="L365" s="60"/>
      <c r="M365" s="15" t="s">
        <v>291</v>
      </c>
      <c r="N365" s="15" t="s">
        <v>419</v>
      </c>
      <c r="O365" s="15"/>
      <c r="P365" s="16" t="s">
        <v>170</v>
      </c>
      <c r="Q365" s="17">
        <v>24499</v>
      </c>
      <c r="R365" s="18">
        <v>40</v>
      </c>
      <c r="S365" s="19">
        <v>16904.309999999998</v>
      </c>
      <c r="T365" s="20" t="s">
        <v>97</v>
      </c>
      <c r="U365" s="21" t="s">
        <v>98</v>
      </c>
      <c r="V365" s="28">
        <v>37.5</v>
      </c>
      <c r="W365" s="23">
        <v>1</v>
      </c>
      <c r="X365" s="24"/>
    </row>
    <row r="366" spans="1:24" s="1" customFormat="1" ht="17" customHeight="1" x14ac:dyDescent="0.3">
      <c r="A366" s="25" t="s">
        <v>23</v>
      </c>
      <c r="B366" s="25" t="s">
        <v>480</v>
      </c>
      <c r="C366" s="12" t="s">
        <v>527</v>
      </c>
      <c r="D366" s="58"/>
      <c r="E366" s="39" t="str">
        <f t="shared" si="10"/>
        <v>Еще фото</v>
      </c>
      <c r="F366" s="14" t="s">
        <v>172</v>
      </c>
      <c r="G366" s="25" t="s">
        <v>91</v>
      </c>
      <c r="H366" s="25" t="s">
        <v>92</v>
      </c>
      <c r="I366" s="25" t="s">
        <v>93</v>
      </c>
      <c r="J366" s="15" t="s">
        <v>29</v>
      </c>
      <c r="K366" s="16" t="s">
        <v>30</v>
      </c>
      <c r="L366" s="60"/>
      <c r="M366" s="15" t="s">
        <v>291</v>
      </c>
      <c r="N366" s="15" t="s">
        <v>419</v>
      </c>
      <c r="O366" s="15"/>
      <c r="P366" s="16" t="s">
        <v>170</v>
      </c>
      <c r="Q366" s="17">
        <v>24499</v>
      </c>
      <c r="R366" s="18">
        <v>40</v>
      </c>
      <c r="S366" s="19">
        <v>16904.309999999998</v>
      </c>
      <c r="T366" s="20" t="s">
        <v>97</v>
      </c>
      <c r="U366" s="21" t="s">
        <v>204</v>
      </c>
      <c r="V366" s="23">
        <v>38</v>
      </c>
      <c r="W366" s="23">
        <v>2</v>
      </c>
      <c r="X366" s="24"/>
    </row>
    <row r="367" spans="1:24" s="1" customFormat="1" ht="17" customHeight="1" x14ac:dyDescent="0.3">
      <c r="A367" s="25" t="s">
        <v>23</v>
      </c>
      <c r="B367" s="25" t="s">
        <v>480</v>
      </c>
      <c r="C367" s="12" t="s">
        <v>527</v>
      </c>
      <c r="D367" s="58"/>
      <c r="E367" s="39" t="str">
        <f t="shared" si="10"/>
        <v>Еще фото</v>
      </c>
      <c r="F367" s="14" t="s">
        <v>172</v>
      </c>
      <c r="G367" s="25" t="s">
        <v>91</v>
      </c>
      <c r="H367" s="25" t="s">
        <v>92</v>
      </c>
      <c r="I367" s="25" t="s">
        <v>93</v>
      </c>
      <c r="J367" s="15" t="s">
        <v>29</v>
      </c>
      <c r="K367" s="16" t="s">
        <v>30</v>
      </c>
      <c r="L367" s="60"/>
      <c r="M367" s="15" t="s">
        <v>291</v>
      </c>
      <c r="N367" s="15" t="s">
        <v>419</v>
      </c>
      <c r="O367" s="15"/>
      <c r="P367" s="16" t="s">
        <v>170</v>
      </c>
      <c r="Q367" s="17">
        <v>24499</v>
      </c>
      <c r="R367" s="18">
        <v>40</v>
      </c>
      <c r="S367" s="19">
        <v>16904.309999999998</v>
      </c>
      <c r="T367" s="20" t="s">
        <v>97</v>
      </c>
      <c r="U367" s="21" t="s">
        <v>148</v>
      </c>
      <c r="V367" s="28">
        <v>38.5</v>
      </c>
      <c r="W367" s="23">
        <v>3</v>
      </c>
      <c r="X367" s="24"/>
    </row>
    <row r="368" spans="1:24" s="1" customFormat="1" ht="22.05" customHeight="1" x14ac:dyDescent="0.3">
      <c r="A368" s="25" t="s">
        <v>23</v>
      </c>
      <c r="B368" s="25" t="s">
        <v>480</v>
      </c>
      <c r="C368" s="12" t="s">
        <v>527</v>
      </c>
      <c r="D368" s="59"/>
      <c r="E368" s="39" t="str">
        <f t="shared" si="10"/>
        <v>Еще фото</v>
      </c>
      <c r="F368" s="14" t="s">
        <v>172</v>
      </c>
      <c r="G368" s="25" t="s">
        <v>91</v>
      </c>
      <c r="H368" s="25" t="s">
        <v>92</v>
      </c>
      <c r="I368" s="25" t="s">
        <v>93</v>
      </c>
      <c r="J368" s="15" t="s">
        <v>29</v>
      </c>
      <c r="K368" s="16" t="s">
        <v>30</v>
      </c>
      <c r="L368" s="56"/>
      <c r="M368" s="15" t="s">
        <v>291</v>
      </c>
      <c r="N368" s="15" t="s">
        <v>419</v>
      </c>
      <c r="O368" s="15"/>
      <c r="P368" s="16" t="s">
        <v>170</v>
      </c>
      <c r="Q368" s="17">
        <v>24499</v>
      </c>
      <c r="R368" s="18">
        <v>40</v>
      </c>
      <c r="S368" s="19">
        <v>16904.309999999998</v>
      </c>
      <c r="T368" s="20" t="s">
        <v>97</v>
      </c>
      <c r="U368" s="21" t="s">
        <v>99</v>
      </c>
      <c r="V368" s="23">
        <v>39</v>
      </c>
      <c r="W368" s="23">
        <v>1</v>
      </c>
      <c r="X368" s="24"/>
    </row>
    <row r="369" spans="1:24" s="1" customFormat="1" ht="14" customHeight="1" x14ac:dyDescent="0.3">
      <c r="A369" s="11" t="s">
        <v>23</v>
      </c>
      <c r="B369" s="11" t="s">
        <v>480</v>
      </c>
      <c r="C369" s="12" t="s">
        <v>528</v>
      </c>
      <c r="D369" s="57"/>
      <c r="E369" s="39" t="str">
        <f t="shared" ref="E369:E375" si="11">HYPERLINK("https://www.google.ru/search?q=1012B899-700&amp;newwindow=1&amp;tbm=isch","Еще фото")</f>
        <v>Еще фото</v>
      </c>
      <c r="F369" s="14" t="s">
        <v>172</v>
      </c>
      <c r="G369" s="11" t="s">
        <v>91</v>
      </c>
      <c r="H369" s="11" t="s">
        <v>92</v>
      </c>
      <c r="I369" s="15" t="s">
        <v>93</v>
      </c>
      <c r="J369" s="15" t="s">
        <v>29</v>
      </c>
      <c r="K369" s="16" t="s">
        <v>30</v>
      </c>
      <c r="L369" s="55" t="s">
        <v>484</v>
      </c>
      <c r="M369" s="15" t="s">
        <v>291</v>
      </c>
      <c r="N369" s="15" t="s">
        <v>162</v>
      </c>
      <c r="O369" s="15"/>
      <c r="P369" s="16" t="s">
        <v>96</v>
      </c>
      <c r="Q369" s="17">
        <v>24499</v>
      </c>
      <c r="R369" s="18">
        <v>40</v>
      </c>
      <c r="S369" s="19">
        <v>16904.309999999998</v>
      </c>
      <c r="T369" s="20" t="s">
        <v>97</v>
      </c>
      <c r="U369" s="21" t="s">
        <v>109</v>
      </c>
      <c r="V369" s="23">
        <v>36</v>
      </c>
      <c r="W369" s="23">
        <v>6</v>
      </c>
      <c r="X369" s="24"/>
    </row>
    <row r="370" spans="1:24" s="1" customFormat="1" ht="14" customHeight="1" x14ac:dyDescent="0.3">
      <c r="A370" s="25" t="s">
        <v>23</v>
      </c>
      <c r="B370" s="25" t="s">
        <v>480</v>
      </c>
      <c r="C370" s="12" t="s">
        <v>528</v>
      </c>
      <c r="D370" s="58"/>
      <c r="E370" s="39" t="str">
        <f t="shared" si="11"/>
        <v>Еще фото</v>
      </c>
      <c r="F370" s="14" t="s">
        <v>172</v>
      </c>
      <c r="G370" s="25" t="s">
        <v>91</v>
      </c>
      <c r="H370" s="25" t="s">
        <v>92</v>
      </c>
      <c r="I370" s="25" t="s">
        <v>93</v>
      </c>
      <c r="J370" s="15" t="s">
        <v>29</v>
      </c>
      <c r="K370" s="16" t="s">
        <v>30</v>
      </c>
      <c r="L370" s="60"/>
      <c r="M370" s="15" t="s">
        <v>291</v>
      </c>
      <c r="N370" s="15" t="s">
        <v>162</v>
      </c>
      <c r="O370" s="15"/>
      <c r="P370" s="16" t="s">
        <v>96</v>
      </c>
      <c r="Q370" s="17">
        <v>24499</v>
      </c>
      <c r="R370" s="18">
        <v>40</v>
      </c>
      <c r="S370" s="19">
        <v>16904.309999999998</v>
      </c>
      <c r="T370" s="20" t="s">
        <v>97</v>
      </c>
      <c r="U370" s="21" t="s">
        <v>115</v>
      </c>
      <c r="V370" s="28">
        <v>36.5</v>
      </c>
      <c r="W370" s="23">
        <v>4</v>
      </c>
      <c r="X370" s="24"/>
    </row>
    <row r="371" spans="1:24" s="1" customFormat="1" ht="14" customHeight="1" x14ac:dyDescent="0.3">
      <c r="A371" s="25" t="s">
        <v>23</v>
      </c>
      <c r="B371" s="25" t="s">
        <v>480</v>
      </c>
      <c r="C371" s="12" t="s">
        <v>528</v>
      </c>
      <c r="D371" s="58"/>
      <c r="E371" s="39" t="str">
        <f t="shared" si="11"/>
        <v>Еще фото</v>
      </c>
      <c r="F371" s="14" t="s">
        <v>172</v>
      </c>
      <c r="G371" s="25" t="s">
        <v>91</v>
      </c>
      <c r="H371" s="25" t="s">
        <v>92</v>
      </c>
      <c r="I371" s="25" t="s">
        <v>93</v>
      </c>
      <c r="J371" s="15" t="s">
        <v>29</v>
      </c>
      <c r="K371" s="16" t="s">
        <v>30</v>
      </c>
      <c r="L371" s="60"/>
      <c r="M371" s="15" t="s">
        <v>291</v>
      </c>
      <c r="N371" s="15" t="s">
        <v>162</v>
      </c>
      <c r="O371" s="15"/>
      <c r="P371" s="16" t="s">
        <v>96</v>
      </c>
      <c r="Q371" s="17">
        <v>24499</v>
      </c>
      <c r="R371" s="18">
        <v>40</v>
      </c>
      <c r="S371" s="19">
        <v>16904.309999999998</v>
      </c>
      <c r="T371" s="20" t="s">
        <v>97</v>
      </c>
      <c r="U371" s="21" t="s">
        <v>98</v>
      </c>
      <c r="V371" s="28">
        <v>37.5</v>
      </c>
      <c r="W371" s="23">
        <v>1</v>
      </c>
      <c r="X371" s="24"/>
    </row>
    <row r="372" spans="1:24" s="1" customFormat="1" ht="14" customHeight="1" x14ac:dyDescent="0.3">
      <c r="A372" s="25" t="s">
        <v>23</v>
      </c>
      <c r="B372" s="25" t="s">
        <v>480</v>
      </c>
      <c r="C372" s="12" t="s">
        <v>528</v>
      </c>
      <c r="D372" s="58"/>
      <c r="E372" s="39" t="str">
        <f t="shared" si="11"/>
        <v>Еще фото</v>
      </c>
      <c r="F372" s="14" t="s">
        <v>172</v>
      </c>
      <c r="G372" s="25" t="s">
        <v>91</v>
      </c>
      <c r="H372" s="25" t="s">
        <v>92</v>
      </c>
      <c r="I372" s="25" t="s">
        <v>93</v>
      </c>
      <c r="J372" s="15" t="s">
        <v>29</v>
      </c>
      <c r="K372" s="16" t="s">
        <v>30</v>
      </c>
      <c r="L372" s="60"/>
      <c r="M372" s="15" t="s">
        <v>291</v>
      </c>
      <c r="N372" s="15" t="s">
        <v>162</v>
      </c>
      <c r="O372" s="15"/>
      <c r="P372" s="16" t="s">
        <v>96</v>
      </c>
      <c r="Q372" s="17">
        <v>24499</v>
      </c>
      <c r="R372" s="18">
        <v>40</v>
      </c>
      <c r="S372" s="19">
        <v>16904.309999999998</v>
      </c>
      <c r="T372" s="20" t="s">
        <v>97</v>
      </c>
      <c r="U372" s="21" t="s">
        <v>204</v>
      </c>
      <c r="V372" s="23">
        <v>38</v>
      </c>
      <c r="W372" s="23">
        <v>1</v>
      </c>
      <c r="X372" s="24"/>
    </row>
    <row r="373" spans="1:24" s="1" customFormat="1" ht="14" customHeight="1" x14ac:dyDescent="0.3">
      <c r="A373" s="25" t="s">
        <v>23</v>
      </c>
      <c r="B373" s="25" t="s">
        <v>480</v>
      </c>
      <c r="C373" s="12" t="s">
        <v>528</v>
      </c>
      <c r="D373" s="58"/>
      <c r="E373" s="39" t="str">
        <f t="shared" si="11"/>
        <v>Еще фото</v>
      </c>
      <c r="F373" s="14" t="s">
        <v>172</v>
      </c>
      <c r="G373" s="25" t="s">
        <v>91</v>
      </c>
      <c r="H373" s="25" t="s">
        <v>92</v>
      </c>
      <c r="I373" s="25" t="s">
        <v>93</v>
      </c>
      <c r="J373" s="15" t="s">
        <v>29</v>
      </c>
      <c r="K373" s="16" t="s">
        <v>30</v>
      </c>
      <c r="L373" s="60"/>
      <c r="M373" s="15" t="s">
        <v>291</v>
      </c>
      <c r="N373" s="15" t="s">
        <v>162</v>
      </c>
      <c r="O373" s="15"/>
      <c r="P373" s="16" t="s">
        <v>96</v>
      </c>
      <c r="Q373" s="17">
        <v>24499</v>
      </c>
      <c r="R373" s="18">
        <v>40</v>
      </c>
      <c r="S373" s="19">
        <v>16904.309999999998</v>
      </c>
      <c r="T373" s="20" t="s">
        <v>97</v>
      </c>
      <c r="U373" s="21" t="s">
        <v>148</v>
      </c>
      <c r="V373" s="28">
        <v>38.5</v>
      </c>
      <c r="W373" s="23">
        <v>3</v>
      </c>
      <c r="X373" s="24"/>
    </row>
    <row r="374" spans="1:24" s="1" customFormat="1" ht="14" customHeight="1" x14ac:dyDescent="0.3">
      <c r="A374" s="25" t="s">
        <v>23</v>
      </c>
      <c r="B374" s="25" t="s">
        <v>480</v>
      </c>
      <c r="C374" s="12" t="s">
        <v>528</v>
      </c>
      <c r="D374" s="58"/>
      <c r="E374" s="39" t="str">
        <f t="shared" si="11"/>
        <v>Еще фото</v>
      </c>
      <c r="F374" s="14" t="s">
        <v>172</v>
      </c>
      <c r="G374" s="25" t="s">
        <v>91</v>
      </c>
      <c r="H374" s="25" t="s">
        <v>92</v>
      </c>
      <c r="I374" s="25" t="s">
        <v>93</v>
      </c>
      <c r="J374" s="15" t="s">
        <v>29</v>
      </c>
      <c r="K374" s="16" t="s">
        <v>30</v>
      </c>
      <c r="L374" s="60"/>
      <c r="M374" s="15" t="s">
        <v>291</v>
      </c>
      <c r="N374" s="15" t="s">
        <v>162</v>
      </c>
      <c r="O374" s="15"/>
      <c r="P374" s="16" t="s">
        <v>96</v>
      </c>
      <c r="Q374" s="17">
        <v>24499</v>
      </c>
      <c r="R374" s="18">
        <v>40</v>
      </c>
      <c r="S374" s="19">
        <v>16904.309999999998</v>
      </c>
      <c r="T374" s="20" t="s">
        <v>97</v>
      </c>
      <c r="U374" s="21" t="s">
        <v>100</v>
      </c>
      <c r="V374" s="23">
        <v>40</v>
      </c>
      <c r="W374" s="23">
        <v>1</v>
      </c>
      <c r="X374" s="24"/>
    </row>
    <row r="375" spans="1:24" s="1" customFormat="1" ht="17" customHeight="1" x14ac:dyDescent="0.3">
      <c r="A375" s="25" t="s">
        <v>23</v>
      </c>
      <c r="B375" s="25" t="s">
        <v>480</v>
      </c>
      <c r="C375" s="12" t="s">
        <v>528</v>
      </c>
      <c r="D375" s="59"/>
      <c r="E375" s="39" t="str">
        <f t="shared" si="11"/>
        <v>Еще фото</v>
      </c>
      <c r="F375" s="14" t="s">
        <v>172</v>
      </c>
      <c r="G375" s="25" t="s">
        <v>91</v>
      </c>
      <c r="H375" s="25" t="s">
        <v>92</v>
      </c>
      <c r="I375" s="25" t="s">
        <v>93</v>
      </c>
      <c r="J375" s="15" t="s">
        <v>29</v>
      </c>
      <c r="K375" s="16" t="s">
        <v>30</v>
      </c>
      <c r="L375" s="56"/>
      <c r="M375" s="15" t="s">
        <v>291</v>
      </c>
      <c r="N375" s="15" t="s">
        <v>162</v>
      </c>
      <c r="O375" s="15"/>
      <c r="P375" s="16" t="s">
        <v>96</v>
      </c>
      <c r="Q375" s="17">
        <v>24499</v>
      </c>
      <c r="R375" s="18">
        <v>40</v>
      </c>
      <c r="S375" s="19">
        <v>16904.309999999998</v>
      </c>
      <c r="T375" s="20" t="s">
        <v>97</v>
      </c>
      <c r="U375" s="21" t="s">
        <v>101</v>
      </c>
      <c r="V375" s="28">
        <v>40.5</v>
      </c>
      <c r="W375" s="23">
        <v>1</v>
      </c>
      <c r="X375" s="24"/>
    </row>
    <row r="376" spans="1:24" s="1" customFormat="1" ht="35" customHeight="1" x14ac:dyDescent="0.3">
      <c r="A376" s="11" t="s">
        <v>23</v>
      </c>
      <c r="B376" s="11" t="s">
        <v>375</v>
      </c>
      <c r="C376" s="12" t="s">
        <v>529</v>
      </c>
      <c r="D376" s="57"/>
      <c r="E376" s="39" t="str">
        <f>HYPERLINK("https://www.google.ru/search?q=1012B930-400&amp;newwindow=1&amp;tbm=isch","Еще фото")</f>
        <v>Еще фото</v>
      </c>
      <c r="F376" s="14"/>
      <c r="G376" s="11" t="s">
        <v>91</v>
      </c>
      <c r="H376" s="11" t="s">
        <v>92</v>
      </c>
      <c r="I376" s="15" t="s">
        <v>93</v>
      </c>
      <c r="J376" s="15" t="s">
        <v>29</v>
      </c>
      <c r="K376" s="16" t="s">
        <v>30</v>
      </c>
      <c r="L376" s="55" t="s">
        <v>530</v>
      </c>
      <c r="M376" s="15" t="s">
        <v>378</v>
      </c>
      <c r="N376" s="15" t="s">
        <v>52</v>
      </c>
      <c r="O376" s="15"/>
      <c r="P376" s="16" t="s">
        <v>96</v>
      </c>
      <c r="Q376" s="17">
        <v>13499</v>
      </c>
      <c r="R376" s="18">
        <v>40</v>
      </c>
      <c r="S376" s="19">
        <v>9314.31</v>
      </c>
      <c r="T376" s="20" t="s">
        <v>97</v>
      </c>
      <c r="U376" s="21" t="s">
        <v>109</v>
      </c>
      <c r="V376" s="23">
        <v>36</v>
      </c>
      <c r="W376" s="23">
        <v>1</v>
      </c>
      <c r="X376" s="24"/>
    </row>
    <row r="377" spans="1:24" s="1" customFormat="1" ht="35" customHeight="1" x14ac:dyDescent="0.3">
      <c r="A377" s="25" t="s">
        <v>23</v>
      </c>
      <c r="B377" s="25" t="s">
        <v>375</v>
      </c>
      <c r="C377" s="12" t="s">
        <v>529</v>
      </c>
      <c r="D377" s="58"/>
      <c r="E377" s="39" t="str">
        <f>HYPERLINK("https://www.google.ru/search?q=1012B930-400&amp;newwindow=1&amp;tbm=isch","Еще фото")</f>
        <v>Еще фото</v>
      </c>
      <c r="F377" s="14"/>
      <c r="G377" s="25" t="s">
        <v>91</v>
      </c>
      <c r="H377" s="25" t="s">
        <v>92</v>
      </c>
      <c r="I377" s="25" t="s">
        <v>93</v>
      </c>
      <c r="J377" s="15" t="s">
        <v>29</v>
      </c>
      <c r="K377" s="16" t="s">
        <v>30</v>
      </c>
      <c r="L377" s="60"/>
      <c r="M377" s="15" t="s">
        <v>378</v>
      </c>
      <c r="N377" s="15" t="s">
        <v>52</v>
      </c>
      <c r="O377" s="15"/>
      <c r="P377" s="16" t="s">
        <v>96</v>
      </c>
      <c r="Q377" s="17">
        <v>13499</v>
      </c>
      <c r="R377" s="18">
        <v>40</v>
      </c>
      <c r="S377" s="19">
        <v>9314.31</v>
      </c>
      <c r="T377" s="20" t="s">
        <v>97</v>
      </c>
      <c r="U377" s="21" t="s">
        <v>98</v>
      </c>
      <c r="V377" s="28">
        <v>37.5</v>
      </c>
      <c r="W377" s="23">
        <v>2</v>
      </c>
      <c r="X377" s="24"/>
    </row>
    <row r="378" spans="1:24" s="1" customFormat="1" ht="37.049999999999997" customHeight="1" x14ac:dyDescent="0.3">
      <c r="A378" s="25" t="s">
        <v>23</v>
      </c>
      <c r="B378" s="25" t="s">
        <v>375</v>
      </c>
      <c r="C378" s="12" t="s">
        <v>529</v>
      </c>
      <c r="D378" s="59"/>
      <c r="E378" s="39" t="str">
        <f>HYPERLINK("https://www.google.ru/search?q=1012B930-400&amp;newwindow=1&amp;tbm=isch","Еще фото")</f>
        <v>Еще фото</v>
      </c>
      <c r="F378" s="14"/>
      <c r="G378" s="25" t="s">
        <v>91</v>
      </c>
      <c r="H378" s="25" t="s">
        <v>92</v>
      </c>
      <c r="I378" s="25" t="s">
        <v>93</v>
      </c>
      <c r="J378" s="15" t="s">
        <v>29</v>
      </c>
      <c r="K378" s="16" t="s">
        <v>30</v>
      </c>
      <c r="L378" s="56"/>
      <c r="M378" s="15" t="s">
        <v>378</v>
      </c>
      <c r="N378" s="15" t="s">
        <v>52</v>
      </c>
      <c r="O378" s="15"/>
      <c r="P378" s="16" t="s">
        <v>96</v>
      </c>
      <c r="Q378" s="17">
        <v>13499</v>
      </c>
      <c r="R378" s="18">
        <v>40</v>
      </c>
      <c r="S378" s="19">
        <v>9314.31</v>
      </c>
      <c r="T378" s="20" t="s">
        <v>97</v>
      </c>
      <c r="U378" s="21" t="s">
        <v>99</v>
      </c>
      <c r="V378" s="23">
        <v>39</v>
      </c>
      <c r="W378" s="23">
        <v>1</v>
      </c>
      <c r="X378" s="24"/>
    </row>
    <row r="379" spans="1:24" s="1" customFormat="1" ht="52.05" customHeight="1" x14ac:dyDescent="0.3">
      <c r="A379" s="11" t="s">
        <v>23</v>
      </c>
      <c r="B379" s="11" t="s">
        <v>501</v>
      </c>
      <c r="C379" s="12" t="s">
        <v>531</v>
      </c>
      <c r="D379" s="53"/>
      <c r="E379" s="39" t="str">
        <f>HYPERLINK("https://www.google.ru/search?q=1012B955-500&amp;newwindow=1&amp;tbm=isch","Еще фото")</f>
        <v>Еще фото</v>
      </c>
      <c r="F379" s="14"/>
      <c r="G379" s="11" t="s">
        <v>91</v>
      </c>
      <c r="H379" s="11" t="s">
        <v>92</v>
      </c>
      <c r="I379" s="15" t="s">
        <v>93</v>
      </c>
      <c r="J379" s="15" t="s">
        <v>29</v>
      </c>
      <c r="K379" s="16" t="s">
        <v>30</v>
      </c>
      <c r="L379" s="55" t="s">
        <v>532</v>
      </c>
      <c r="M379" s="15" t="s">
        <v>141</v>
      </c>
      <c r="N379" s="15" t="s">
        <v>32</v>
      </c>
      <c r="O379" s="15"/>
      <c r="P379" s="16" t="s">
        <v>96</v>
      </c>
      <c r="Q379" s="17">
        <v>19999</v>
      </c>
      <c r="R379" s="18">
        <v>40</v>
      </c>
      <c r="S379" s="19">
        <v>13799.309999999998</v>
      </c>
      <c r="T379" s="20" t="s">
        <v>97</v>
      </c>
      <c r="U379" s="21" t="s">
        <v>98</v>
      </c>
      <c r="V379" s="28">
        <v>37.5</v>
      </c>
      <c r="W379" s="23">
        <v>5</v>
      </c>
      <c r="X379" s="24"/>
    </row>
    <row r="380" spans="1:24" s="1" customFormat="1" ht="61.05" customHeight="1" x14ac:dyDescent="0.3">
      <c r="A380" s="25" t="s">
        <v>23</v>
      </c>
      <c r="B380" s="25" t="s">
        <v>501</v>
      </c>
      <c r="C380" s="12" t="s">
        <v>531</v>
      </c>
      <c r="D380" s="54"/>
      <c r="E380" s="39" t="str">
        <f>HYPERLINK("https://www.google.ru/search?q=1012B955-500&amp;newwindow=1&amp;tbm=isch","Еще фото")</f>
        <v>Еще фото</v>
      </c>
      <c r="F380" s="14"/>
      <c r="G380" s="25" t="s">
        <v>91</v>
      </c>
      <c r="H380" s="25" t="s">
        <v>92</v>
      </c>
      <c r="I380" s="25" t="s">
        <v>93</v>
      </c>
      <c r="J380" s="15" t="s">
        <v>29</v>
      </c>
      <c r="K380" s="16" t="s">
        <v>30</v>
      </c>
      <c r="L380" s="56"/>
      <c r="M380" s="15" t="s">
        <v>141</v>
      </c>
      <c r="N380" s="15" t="s">
        <v>32</v>
      </c>
      <c r="O380" s="15"/>
      <c r="P380" s="16" t="s">
        <v>96</v>
      </c>
      <c r="Q380" s="17">
        <v>19999</v>
      </c>
      <c r="R380" s="18">
        <v>40</v>
      </c>
      <c r="S380" s="19">
        <v>13799.309999999998</v>
      </c>
      <c r="T380" s="20" t="s">
        <v>97</v>
      </c>
      <c r="U380" s="21" t="s">
        <v>148</v>
      </c>
      <c r="V380" s="28">
        <v>38.5</v>
      </c>
      <c r="W380" s="23">
        <v>6</v>
      </c>
      <c r="X380" s="24"/>
    </row>
    <row r="381" spans="1:24" s="1" customFormat="1" ht="35" customHeight="1" x14ac:dyDescent="0.3">
      <c r="A381" s="11" t="s">
        <v>23</v>
      </c>
      <c r="B381" s="11" t="s">
        <v>431</v>
      </c>
      <c r="C381" s="12" t="s">
        <v>533</v>
      </c>
      <c r="D381" s="57"/>
      <c r="E381" s="39" t="str">
        <f>HYPERLINK("https://www.google.ru/search?q=1013A183-100&amp;newwindow=1&amp;tbm=isch","Еще фото")</f>
        <v>Еще фото</v>
      </c>
      <c r="F381" s="14" t="s">
        <v>172</v>
      </c>
      <c r="G381" s="11" t="s">
        <v>91</v>
      </c>
      <c r="H381" s="11" t="s">
        <v>92</v>
      </c>
      <c r="I381" s="15" t="s">
        <v>93</v>
      </c>
      <c r="J381" s="15" t="s">
        <v>29</v>
      </c>
      <c r="K381" s="16" t="s">
        <v>85</v>
      </c>
      <c r="L381" s="55" t="s">
        <v>433</v>
      </c>
      <c r="M381" s="15"/>
      <c r="N381" s="15" t="s">
        <v>32</v>
      </c>
      <c r="O381" s="15"/>
      <c r="P381" s="16" t="s">
        <v>96</v>
      </c>
      <c r="Q381" s="17">
        <v>23299</v>
      </c>
      <c r="R381" s="18">
        <v>40</v>
      </c>
      <c r="S381" s="19">
        <v>16076.309999999998</v>
      </c>
      <c r="T381" s="20" t="s">
        <v>97</v>
      </c>
      <c r="U381" s="21" t="s">
        <v>204</v>
      </c>
      <c r="V381" s="23">
        <v>40</v>
      </c>
      <c r="W381" s="23">
        <v>1</v>
      </c>
      <c r="X381" s="24"/>
    </row>
    <row r="382" spans="1:24" s="1" customFormat="1" ht="35" customHeight="1" x14ac:dyDescent="0.3">
      <c r="A382" s="25" t="s">
        <v>23</v>
      </c>
      <c r="B382" s="25" t="s">
        <v>431</v>
      </c>
      <c r="C382" s="12" t="s">
        <v>533</v>
      </c>
      <c r="D382" s="58"/>
      <c r="E382" s="39" t="str">
        <f>HYPERLINK("https://www.google.ru/search?q=1013A183-100&amp;newwindow=1&amp;tbm=isch","Еще фото")</f>
        <v>Еще фото</v>
      </c>
      <c r="F382" s="14" t="s">
        <v>172</v>
      </c>
      <c r="G382" s="25" t="s">
        <v>91</v>
      </c>
      <c r="H382" s="25" t="s">
        <v>92</v>
      </c>
      <c r="I382" s="25" t="s">
        <v>93</v>
      </c>
      <c r="J382" s="15" t="s">
        <v>29</v>
      </c>
      <c r="K382" s="16" t="s">
        <v>85</v>
      </c>
      <c r="L382" s="60"/>
      <c r="M382" s="15"/>
      <c r="N382" s="15" t="s">
        <v>32</v>
      </c>
      <c r="O382" s="15"/>
      <c r="P382" s="16" t="s">
        <v>96</v>
      </c>
      <c r="Q382" s="17">
        <v>23299</v>
      </c>
      <c r="R382" s="18">
        <v>40</v>
      </c>
      <c r="S382" s="19">
        <v>16076.309999999998</v>
      </c>
      <c r="T382" s="20" t="s">
        <v>97</v>
      </c>
      <c r="U382" s="21" t="s">
        <v>100</v>
      </c>
      <c r="V382" s="23">
        <v>42</v>
      </c>
      <c r="W382" s="23">
        <v>1</v>
      </c>
      <c r="X382" s="24"/>
    </row>
    <row r="383" spans="1:24" s="1" customFormat="1" ht="37.049999999999997" customHeight="1" x14ac:dyDescent="0.3">
      <c r="A383" s="25" t="s">
        <v>23</v>
      </c>
      <c r="B383" s="25" t="s">
        <v>431</v>
      </c>
      <c r="C383" s="12" t="s">
        <v>533</v>
      </c>
      <c r="D383" s="59"/>
      <c r="E383" s="39" t="str">
        <f>HYPERLINK("https://www.google.ru/search?q=1013A183-100&amp;newwindow=1&amp;tbm=isch","Еще фото")</f>
        <v>Еще фото</v>
      </c>
      <c r="F383" s="14" t="s">
        <v>172</v>
      </c>
      <c r="G383" s="25" t="s">
        <v>91</v>
      </c>
      <c r="H383" s="25" t="s">
        <v>92</v>
      </c>
      <c r="I383" s="25" t="s">
        <v>93</v>
      </c>
      <c r="J383" s="15" t="s">
        <v>29</v>
      </c>
      <c r="K383" s="16" t="s">
        <v>85</v>
      </c>
      <c r="L383" s="56"/>
      <c r="M383" s="15"/>
      <c r="N383" s="15" t="s">
        <v>32</v>
      </c>
      <c r="O383" s="15"/>
      <c r="P383" s="16" t="s">
        <v>96</v>
      </c>
      <c r="Q383" s="17">
        <v>23299</v>
      </c>
      <c r="R383" s="18">
        <v>40</v>
      </c>
      <c r="S383" s="19">
        <v>16076.309999999998</v>
      </c>
      <c r="T383" s="20" t="s">
        <v>97</v>
      </c>
      <c r="U383" s="21" t="s">
        <v>102</v>
      </c>
      <c r="V383" s="23">
        <v>43</v>
      </c>
      <c r="W383" s="23">
        <v>1</v>
      </c>
      <c r="X383" s="24"/>
    </row>
    <row r="384" spans="1:24" s="1" customFormat="1" ht="108" customHeight="1" x14ac:dyDescent="0.3">
      <c r="A384" s="11" t="s">
        <v>23</v>
      </c>
      <c r="B384" s="11" t="s">
        <v>131</v>
      </c>
      <c r="C384" s="12" t="s">
        <v>534</v>
      </c>
      <c r="D384" s="13"/>
      <c r="E384" s="39" t="str">
        <f>HYPERLINK("https://www.google.ru/search?q=1014A267-020&amp;newwindow=1&amp;tbm=isch","Еще фото")</f>
        <v>Еще фото</v>
      </c>
      <c r="F384" s="14"/>
      <c r="G384" s="11" t="s">
        <v>91</v>
      </c>
      <c r="H384" s="11" t="s">
        <v>92</v>
      </c>
      <c r="I384" s="15" t="s">
        <v>93</v>
      </c>
      <c r="J384" s="15" t="s">
        <v>29</v>
      </c>
      <c r="K384" s="16" t="s">
        <v>133</v>
      </c>
      <c r="L384" s="15" t="s">
        <v>134</v>
      </c>
      <c r="M384" s="15" t="s">
        <v>135</v>
      </c>
      <c r="N384" s="15" t="s">
        <v>41</v>
      </c>
      <c r="O384" s="15"/>
      <c r="P384" s="16" t="s">
        <v>136</v>
      </c>
      <c r="Q384" s="17">
        <v>7499</v>
      </c>
      <c r="R384" s="18">
        <v>40</v>
      </c>
      <c r="S384" s="19">
        <v>5174.3099999999995</v>
      </c>
      <c r="T384" s="20" t="s">
        <v>97</v>
      </c>
      <c r="U384" s="21" t="s">
        <v>165</v>
      </c>
      <c r="V384" s="28">
        <v>31.5</v>
      </c>
      <c r="W384" s="23">
        <v>1</v>
      </c>
      <c r="X384" s="24"/>
    </row>
    <row r="385" spans="1:24" s="1" customFormat="1" ht="21" customHeight="1" x14ac:dyDescent="0.3">
      <c r="A385" s="11" t="s">
        <v>23</v>
      </c>
      <c r="B385" s="11" t="s">
        <v>131</v>
      </c>
      <c r="C385" s="26" t="s">
        <v>535</v>
      </c>
      <c r="D385" s="57"/>
      <c r="E385" s="39" t="str">
        <f>HYPERLINK("https://www.google.ru/search?q=1014A267-501&amp;newwindow=1&amp;tbm=isch","Еще фото")</f>
        <v>Еще фото</v>
      </c>
      <c r="F385" s="14"/>
      <c r="G385" s="11" t="s">
        <v>91</v>
      </c>
      <c r="H385" s="11" t="s">
        <v>92</v>
      </c>
      <c r="I385" s="15" t="s">
        <v>93</v>
      </c>
      <c r="J385" s="15" t="s">
        <v>29</v>
      </c>
      <c r="K385" s="16" t="s">
        <v>133</v>
      </c>
      <c r="L385" s="55" t="s">
        <v>134</v>
      </c>
      <c r="M385" s="15" t="s">
        <v>135</v>
      </c>
      <c r="N385" s="15" t="s">
        <v>419</v>
      </c>
      <c r="O385" s="15"/>
      <c r="P385" s="16" t="s">
        <v>136</v>
      </c>
      <c r="Q385" s="17">
        <v>7699</v>
      </c>
      <c r="R385" s="18">
        <v>40</v>
      </c>
      <c r="S385" s="19">
        <v>5312.3099999999995</v>
      </c>
      <c r="T385" s="20" t="s">
        <v>97</v>
      </c>
      <c r="U385" s="21" t="s">
        <v>165</v>
      </c>
      <c r="V385" s="28">
        <v>31.5</v>
      </c>
      <c r="W385" s="23">
        <v>1</v>
      </c>
      <c r="X385" s="24"/>
    </row>
    <row r="386" spans="1:24" s="1" customFormat="1" ht="21" customHeight="1" x14ac:dyDescent="0.3">
      <c r="A386" s="25" t="s">
        <v>23</v>
      </c>
      <c r="B386" s="25" t="s">
        <v>131</v>
      </c>
      <c r="C386" s="27" t="s">
        <v>535</v>
      </c>
      <c r="D386" s="58"/>
      <c r="E386" s="39" t="str">
        <f>HYPERLINK("https://www.google.ru/search?q=1014A267-501&amp;newwindow=1&amp;tbm=isch","Еще фото")</f>
        <v>Еще фото</v>
      </c>
      <c r="F386" s="14"/>
      <c r="G386" s="25" t="s">
        <v>91</v>
      </c>
      <c r="H386" s="25" t="s">
        <v>92</v>
      </c>
      <c r="I386" s="25" t="s">
        <v>93</v>
      </c>
      <c r="J386" s="15" t="s">
        <v>29</v>
      </c>
      <c r="K386" s="16" t="s">
        <v>133</v>
      </c>
      <c r="L386" s="60"/>
      <c r="M386" s="15" t="s">
        <v>135</v>
      </c>
      <c r="N386" s="15" t="s">
        <v>419</v>
      </c>
      <c r="O386" s="15"/>
      <c r="P386" s="16" t="s">
        <v>136</v>
      </c>
      <c r="Q386" s="17">
        <v>7699</v>
      </c>
      <c r="R386" s="18">
        <v>40</v>
      </c>
      <c r="S386" s="19">
        <v>5312.3099999999995</v>
      </c>
      <c r="T386" s="20" t="s">
        <v>97</v>
      </c>
      <c r="U386" s="21" t="s">
        <v>154</v>
      </c>
      <c r="V386" s="28">
        <v>33.5</v>
      </c>
      <c r="W386" s="23">
        <v>1</v>
      </c>
      <c r="X386" s="24"/>
    </row>
    <row r="387" spans="1:24" s="1" customFormat="1" ht="21" customHeight="1" x14ac:dyDescent="0.3">
      <c r="A387" s="25" t="s">
        <v>23</v>
      </c>
      <c r="B387" s="25" t="s">
        <v>131</v>
      </c>
      <c r="C387" s="27" t="s">
        <v>535</v>
      </c>
      <c r="D387" s="58"/>
      <c r="E387" s="39" t="str">
        <f>HYPERLINK("https://www.google.ru/search?q=1014A267-501&amp;newwindow=1&amp;tbm=isch","Еще фото")</f>
        <v>Еще фото</v>
      </c>
      <c r="F387" s="14"/>
      <c r="G387" s="25" t="s">
        <v>91</v>
      </c>
      <c r="H387" s="25" t="s">
        <v>92</v>
      </c>
      <c r="I387" s="25" t="s">
        <v>93</v>
      </c>
      <c r="J387" s="15" t="s">
        <v>29</v>
      </c>
      <c r="K387" s="16" t="s">
        <v>133</v>
      </c>
      <c r="L387" s="60"/>
      <c r="M387" s="15" t="s">
        <v>135</v>
      </c>
      <c r="N387" s="15" t="s">
        <v>419</v>
      </c>
      <c r="O387" s="15"/>
      <c r="P387" s="16" t="s">
        <v>136</v>
      </c>
      <c r="Q387" s="17">
        <v>7699</v>
      </c>
      <c r="R387" s="18">
        <v>40</v>
      </c>
      <c r="S387" s="19">
        <v>5312.3099999999995</v>
      </c>
      <c r="T387" s="20" t="s">
        <v>97</v>
      </c>
      <c r="U387" s="21" t="s">
        <v>156</v>
      </c>
      <c r="V387" s="28">
        <v>34.5</v>
      </c>
      <c r="W387" s="23">
        <v>6</v>
      </c>
      <c r="X387" s="24"/>
    </row>
    <row r="388" spans="1:24" s="1" customFormat="1" ht="21" customHeight="1" x14ac:dyDescent="0.3">
      <c r="A388" s="25" t="s">
        <v>23</v>
      </c>
      <c r="B388" s="25" t="s">
        <v>131</v>
      </c>
      <c r="C388" s="27" t="s">
        <v>535</v>
      </c>
      <c r="D388" s="58"/>
      <c r="E388" s="39" t="str">
        <f>HYPERLINK("https://www.google.ru/search?q=1014A267-501&amp;newwindow=1&amp;tbm=isch","Еще фото")</f>
        <v>Еще фото</v>
      </c>
      <c r="F388" s="14"/>
      <c r="G388" s="25" t="s">
        <v>91</v>
      </c>
      <c r="H388" s="25" t="s">
        <v>92</v>
      </c>
      <c r="I388" s="25" t="s">
        <v>93</v>
      </c>
      <c r="J388" s="15" t="s">
        <v>29</v>
      </c>
      <c r="K388" s="16" t="s">
        <v>133</v>
      </c>
      <c r="L388" s="60"/>
      <c r="M388" s="15" t="s">
        <v>135</v>
      </c>
      <c r="N388" s="15" t="s">
        <v>419</v>
      </c>
      <c r="O388" s="15"/>
      <c r="P388" s="16" t="s">
        <v>136</v>
      </c>
      <c r="Q388" s="17">
        <v>7699</v>
      </c>
      <c r="R388" s="18">
        <v>40</v>
      </c>
      <c r="S388" s="19">
        <v>5312.3099999999995</v>
      </c>
      <c r="T388" s="20" t="s">
        <v>97</v>
      </c>
      <c r="U388" s="21" t="s">
        <v>137</v>
      </c>
      <c r="V388" s="28">
        <v>35.5</v>
      </c>
      <c r="W388" s="23">
        <v>1</v>
      </c>
      <c r="X388" s="24"/>
    </row>
    <row r="389" spans="1:24" s="1" customFormat="1" ht="32" customHeight="1" x14ac:dyDescent="0.3">
      <c r="A389" s="25" t="s">
        <v>23</v>
      </c>
      <c r="B389" s="25" t="s">
        <v>131</v>
      </c>
      <c r="C389" s="27" t="s">
        <v>535</v>
      </c>
      <c r="D389" s="59"/>
      <c r="E389" s="39" t="str">
        <f>HYPERLINK("https://www.google.ru/search?q=1014A267-501&amp;newwindow=1&amp;tbm=isch","Еще фото")</f>
        <v>Еще фото</v>
      </c>
      <c r="F389" s="14"/>
      <c r="G389" s="25" t="s">
        <v>91</v>
      </c>
      <c r="H389" s="25" t="s">
        <v>92</v>
      </c>
      <c r="I389" s="25" t="s">
        <v>93</v>
      </c>
      <c r="J389" s="15" t="s">
        <v>29</v>
      </c>
      <c r="K389" s="16" t="s">
        <v>133</v>
      </c>
      <c r="L389" s="56"/>
      <c r="M389" s="15" t="s">
        <v>135</v>
      </c>
      <c r="N389" s="15" t="s">
        <v>419</v>
      </c>
      <c r="O389" s="15"/>
      <c r="P389" s="16" t="s">
        <v>136</v>
      </c>
      <c r="Q389" s="17">
        <v>7699</v>
      </c>
      <c r="R389" s="18">
        <v>40</v>
      </c>
      <c r="S389" s="19">
        <v>5312.3099999999995</v>
      </c>
      <c r="T389" s="20" t="s">
        <v>97</v>
      </c>
      <c r="U389" s="21" t="s">
        <v>109</v>
      </c>
      <c r="V389" s="23">
        <v>38</v>
      </c>
      <c r="W389" s="23">
        <v>1</v>
      </c>
      <c r="X389" s="24"/>
    </row>
    <row r="390" spans="1:24" s="1" customFormat="1" ht="108" customHeight="1" x14ac:dyDescent="0.3">
      <c r="A390" s="11" t="s">
        <v>23</v>
      </c>
      <c r="B390" s="11" t="s">
        <v>536</v>
      </c>
      <c r="C390" s="12" t="s">
        <v>537</v>
      </c>
      <c r="D390" s="13"/>
      <c r="E390" s="39" t="str">
        <f>HYPERLINK("https://www.google.ru/search?q=1014A296-020&amp;newwindow=1&amp;tbm=isch","Еще фото")</f>
        <v>Еще фото</v>
      </c>
      <c r="F390" s="14"/>
      <c r="G390" s="11" t="s">
        <v>91</v>
      </c>
      <c r="H390" s="11" t="s">
        <v>92</v>
      </c>
      <c r="I390" s="15" t="s">
        <v>93</v>
      </c>
      <c r="J390" s="15" t="s">
        <v>29</v>
      </c>
      <c r="K390" s="16" t="s">
        <v>133</v>
      </c>
      <c r="L390" s="15" t="s">
        <v>538</v>
      </c>
      <c r="M390" s="15" t="s">
        <v>539</v>
      </c>
      <c r="N390" s="15" t="s">
        <v>52</v>
      </c>
      <c r="O390" s="15"/>
      <c r="P390" s="16" t="s">
        <v>136</v>
      </c>
      <c r="Q390" s="17">
        <v>11999</v>
      </c>
      <c r="R390" s="18">
        <v>40</v>
      </c>
      <c r="S390" s="19">
        <v>8279.31</v>
      </c>
      <c r="T390" s="20" t="s">
        <v>97</v>
      </c>
      <c r="U390" s="21" t="s">
        <v>114</v>
      </c>
      <c r="V390" s="28">
        <v>36.5</v>
      </c>
      <c r="W390" s="23">
        <v>1</v>
      </c>
      <c r="X390" s="24"/>
    </row>
    <row r="391" spans="1:24" s="1" customFormat="1" ht="52.05" customHeight="1" x14ac:dyDescent="0.3">
      <c r="A391" s="11" t="s">
        <v>23</v>
      </c>
      <c r="B391" s="11" t="s">
        <v>159</v>
      </c>
      <c r="C391" s="12" t="s">
        <v>540</v>
      </c>
      <c r="D391" s="53"/>
      <c r="E391" s="39" t="str">
        <f>HYPERLINK("https://www.google.ru/search?q=1014A299-020&amp;newwindow=1&amp;tbm=isch","Еще фото")</f>
        <v>Еще фото</v>
      </c>
      <c r="F391" s="14"/>
      <c r="G391" s="11" t="s">
        <v>91</v>
      </c>
      <c r="H391" s="11" t="s">
        <v>92</v>
      </c>
      <c r="I391" s="15" t="s">
        <v>93</v>
      </c>
      <c r="J391" s="15" t="s">
        <v>29</v>
      </c>
      <c r="K391" s="16" t="s">
        <v>133</v>
      </c>
      <c r="L391" s="55" t="s">
        <v>161</v>
      </c>
      <c r="M391" s="15"/>
      <c r="N391" s="15" t="s">
        <v>250</v>
      </c>
      <c r="O391" s="15"/>
      <c r="P391" s="16" t="s">
        <v>136</v>
      </c>
      <c r="Q391" s="17">
        <v>5599</v>
      </c>
      <c r="R391" s="18">
        <v>40</v>
      </c>
      <c r="S391" s="19">
        <v>3863.31</v>
      </c>
      <c r="T391" s="20" t="s">
        <v>97</v>
      </c>
      <c r="U391" s="21" t="s">
        <v>541</v>
      </c>
      <c r="V391" s="28">
        <v>28.5</v>
      </c>
      <c r="W391" s="23">
        <v>1</v>
      </c>
      <c r="X391" s="24"/>
    </row>
    <row r="392" spans="1:24" s="1" customFormat="1" ht="61.05" customHeight="1" x14ac:dyDescent="0.3">
      <c r="A392" s="25" t="s">
        <v>23</v>
      </c>
      <c r="B392" s="25" t="s">
        <v>159</v>
      </c>
      <c r="C392" s="12" t="s">
        <v>540</v>
      </c>
      <c r="D392" s="54"/>
      <c r="E392" s="39" t="str">
        <f>HYPERLINK("https://www.google.ru/search?q=1014A299-020&amp;newwindow=1&amp;tbm=isch","Еще фото")</f>
        <v>Еще фото</v>
      </c>
      <c r="F392" s="14"/>
      <c r="G392" s="25" t="s">
        <v>91</v>
      </c>
      <c r="H392" s="25" t="s">
        <v>92</v>
      </c>
      <c r="I392" s="25" t="s">
        <v>93</v>
      </c>
      <c r="J392" s="15" t="s">
        <v>29</v>
      </c>
      <c r="K392" s="16" t="s">
        <v>133</v>
      </c>
      <c r="L392" s="56"/>
      <c r="M392" s="15"/>
      <c r="N392" s="15" t="s">
        <v>250</v>
      </c>
      <c r="O392" s="15"/>
      <c r="P392" s="16" t="s">
        <v>136</v>
      </c>
      <c r="Q392" s="17">
        <v>5599</v>
      </c>
      <c r="R392" s="18">
        <v>40</v>
      </c>
      <c r="S392" s="19">
        <v>3863.31</v>
      </c>
      <c r="T392" s="20" t="s">
        <v>97</v>
      </c>
      <c r="U392" s="21" t="s">
        <v>542</v>
      </c>
      <c r="V392" s="23">
        <v>31</v>
      </c>
      <c r="W392" s="23">
        <v>1</v>
      </c>
      <c r="X392" s="24"/>
    </row>
    <row r="393" spans="1:24" s="1" customFormat="1" ht="108" customHeight="1" x14ac:dyDescent="0.3">
      <c r="A393" s="11" t="s">
        <v>23</v>
      </c>
      <c r="B393" s="11" t="s">
        <v>543</v>
      </c>
      <c r="C393" s="12" t="s">
        <v>544</v>
      </c>
      <c r="D393" s="13"/>
      <c r="E393" s="39" t="str">
        <f>HYPERLINK("https://www.google.ru/search?q=1014A300-020&amp;newwindow=1&amp;tbm=isch","Еще фото")</f>
        <v>Еще фото</v>
      </c>
      <c r="F393" s="14"/>
      <c r="G393" s="11" t="s">
        <v>91</v>
      </c>
      <c r="H393" s="11" t="s">
        <v>92</v>
      </c>
      <c r="I393" s="15" t="s">
        <v>93</v>
      </c>
      <c r="J393" s="15" t="s">
        <v>29</v>
      </c>
      <c r="K393" s="16" t="s">
        <v>133</v>
      </c>
      <c r="L393" s="15" t="s">
        <v>545</v>
      </c>
      <c r="M393" s="15"/>
      <c r="N393" s="15" t="s">
        <v>250</v>
      </c>
      <c r="O393" s="15"/>
      <c r="P393" s="16" t="s">
        <v>136</v>
      </c>
      <c r="Q393" s="17">
        <v>6299</v>
      </c>
      <c r="R393" s="18">
        <v>40</v>
      </c>
      <c r="S393" s="19">
        <v>4346.3099999999995</v>
      </c>
      <c r="T393" s="20" t="s">
        <v>97</v>
      </c>
      <c r="U393" s="21" t="s">
        <v>114</v>
      </c>
      <c r="V393" s="28">
        <v>36.5</v>
      </c>
      <c r="W393" s="23">
        <v>3</v>
      </c>
      <c r="X393" s="24"/>
    </row>
    <row r="394" spans="1:24" s="1" customFormat="1" ht="108" customHeight="1" x14ac:dyDescent="0.3">
      <c r="A394" s="11" t="s">
        <v>23</v>
      </c>
      <c r="B394" s="11" t="s">
        <v>546</v>
      </c>
      <c r="C394" s="12" t="s">
        <v>547</v>
      </c>
      <c r="D394" s="13"/>
      <c r="E394" s="39" t="str">
        <f>HYPERLINK("https://www.google.ru/search?q=1014A317-700&amp;newwindow=1&amp;tbm=isch","Еще фото")</f>
        <v>Еще фото</v>
      </c>
      <c r="F394" s="14"/>
      <c r="G394" s="11" t="s">
        <v>91</v>
      </c>
      <c r="H394" s="11" t="s">
        <v>92</v>
      </c>
      <c r="I394" s="15" t="s">
        <v>93</v>
      </c>
      <c r="J394" s="15" t="s">
        <v>29</v>
      </c>
      <c r="K394" s="16" t="s">
        <v>133</v>
      </c>
      <c r="L394" s="15" t="s">
        <v>548</v>
      </c>
      <c r="M394" s="15"/>
      <c r="N394" s="15" t="s">
        <v>162</v>
      </c>
      <c r="O394" s="15"/>
      <c r="P394" s="16" t="s">
        <v>96</v>
      </c>
      <c r="Q394" s="17">
        <v>12999</v>
      </c>
      <c r="R394" s="18">
        <v>40</v>
      </c>
      <c r="S394" s="19">
        <v>8969.31</v>
      </c>
      <c r="T394" s="20" t="s">
        <v>97</v>
      </c>
      <c r="U394" s="21" t="s">
        <v>108</v>
      </c>
      <c r="V394" s="28">
        <v>37.5</v>
      </c>
      <c r="W394" s="23">
        <v>2</v>
      </c>
      <c r="X394" s="24"/>
    </row>
    <row r="395" spans="1:24" s="1" customFormat="1" ht="108" customHeight="1" x14ac:dyDescent="0.3">
      <c r="A395" s="11" t="s">
        <v>23</v>
      </c>
      <c r="B395" s="11" t="s">
        <v>549</v>
      </c>
      <c r="C395" s="12" t="s">
        <v>550</v>
      </c>
      <c r="D395" s="13"/>
      <c r="E395" s="39" t="str">
        <f>HYPERLINK("https://www.google.ru/search?q=1014A343-008&amp;newwindow=1&amp;tbm=isch","Еще фото")</f>
        <v>Еще фото</v>
      </c>
      <c r="F395" s="14"/>
      <c r="G395" s="11" t="s">
        <v>91</v>
      </c>
      <c r="H395" s="11" t="s">
        <v>92</v>
      </c>
      <c r="I395" s="15" t="s">
        <v>93</v>
      </c>
      <c r="J395" s="15" t="s">
        <v>29</v>
      </c>
      <c r="K395" s="16" t="s">
        <v>133</v>
      </c>
      <c r="L395" s="15" t="s">
        <v>551</v>
      </c>
      <c r="M395" s="15" t="s">
        <v>106</v>
      </c>
      <c r="N395" s="15" t="s">
        <v>41</v>
      </c>
      <c r="O395" s="15"/>
      <c r="P395" s="16" t="s">
        <v>136</v>
      </c>
      <c r="Q395" s="17">
        <v>8699</v>
      </c>
      <c r="R395" s="18">
        <v>40</v>
      </c>
      <c r="S395" s="19">
        <v>6002.3099999999995</v>
      </c>
      <c r="T395" s="20" t="s">
        <v>97</v>
      </c>
      <c r="U395" s="21" t="s">
        <v>109</v>
      </c>
      <c r="V395" s="23">
        <v>38</v>
      </c>
      <c r="W395" s="23">
        <v>2</v>
      </c>
      <c r="X395" s="24"/>
    </row>
    <row r="396" spans="1:24" s="1" customFormat="1" ht="26" customHeight="1" x14ac:dyDescent="0.3">
      <c r="A396" s="11" t="s">
        <v>23</v>
      </c>
      <c r="B396" s="11" t="s">
        <v>552</v>
      </c>
      <c r="C396" s="12" t="s">
        <v>553</v>
      </c>
      <c r="D396" s="57"/>
      <c r="E396" s="39" t="str">
        <f>HYPERLINK("https://www.google.ru/search?q=1014A344-008&amp;newwindow=1&amp;tbm=isch","Еще фото")</f>
        <v>Еще фото</v>
      </c>
      <c r="F396" s="14"/>
      <c r="G396" s="11" t="s">
        <v>91</v>
      </c>
      <c r="H396" s="11" t="s">
        <v>92</v>
      </c>
      <c r="I396" s="15" t="s">
        <v>93</v>
      </c>
      <c r="J396" s="15" t="s">
        <v>29</v>
      </c>
      <c r="K396" s="16" t="s">
        <v>133</v>
      </c>
      <c r="L396" s="55" t="s">
        <v>554</v>
      </c>
      <c r="M396" s="15" t="s">
        <v>106</v>
      </c>
      <c r="N396" s="15" t="s">
        <v>41</v>
      </c>
      <c r="O396" s="15"/>
      <c r="P396" s="16" t="s">
        <v>136</v>
      </c>
      <c r="Q396" s="17">
        <v>8099</v>
      </c>
      <c r="R396" s="18">
        <v>40</v>
      </c>
      <c r="S396" s="19">
        <v>5588.3099999999995</v>
      </c>
      <c r="T396" s="20" t="s">
        <v>97</v>
      </c>
      <c r="U396" s="21" t="s">
        <v>163</v>
      </c>
      <c r="V396" s="28">
        <v>25.5</v>
      </c>
      <c r="W396" s="23">
        <v>6</v>
      </c>
      <c r="X396" s="24"/>
    </row>
    <row r="397" spans="1:24" s="1" customFormat="1" ht="26" customHeight="1" x14ac:dyDescent="0.3">
      <c r="A397" s="25" t="s">
        <v>23</v>
      </c>
      <c r="B397" s="25" t="s">
        <v>552</v>
      </c>
      <c r="C397" s="12" t="s">
        <v>553</v>
      </c>
      <c r="D397" s="58"/>
      <c r="E397" s="39" t="str">
        <f>HYPERLINK("https://www.google.ru/search?q=1014A344-008&amp;newwindow=1&amp;tbm=isch","Еще фото")</f>
        <v>Еще фото</v>
      </c>
      <c r="F397" s="14"/>
      <c r="G397" s="25" t="s">
        <v>91</v>
      </c>
      <c r="H397" s="25" t="s">
        <v>92</v>
      </c>
      <c r="I397" s="25" t="s">
        <v>93</v>
      </c>
      <c r="J397" s="15" t="s">
        <v>29</v>
      </c>
      <c r="K397" s="16" t="s">
        <v>133</v>
      </c>
      <c r="L397" s="60"/>
      <c r="M397" s="15" t="s">
        <v>106</v>
      </c>
      <c r="N397" s="15" t="s">
        <v>41</v>
      </c>
      <c r="O397" s="15"/>
      <c r="P397" s="16" t="s">
        <v>136</v>
      </c>
      <c r="Q397" s="17">
        <v>8099</v>
      </c>
      <c r="R397" s="18">
        <v>40</v>
      </c>
      <c r="S397" s="19">
        <v>5588.3099999999995</v>
      </c>
      <c r="T397" s="20" t="s">
        <v>97</v>
      </c>
      <c r="U397" s="21" t="s">
        <v>164</v>
      </c>
      <c r="V397" s="23">
        <v>27</v>
      </c>
      <c r="W397" s="23">
        <v>7</v>
      </c>
      <c r="X397" s="24"/>
    </row>
    <row r="398" spans="1:24" s="1" customFormat="1" ht="26" customHeight="1" x14ac:dyDescent="0.3">
      <c r="A398" s="25" t="s">
        <v>23</v>
      </c>
      <c r="B398" s="25" t="s">
        <v>552</v>
      </c>
      <c r="C398" s="12" t="s">
        <v>553</v>
      </c>
      <c r="D398" s="58"/>
      <c r="E398" s="39" t="str">
        <f>HYPERLINK("https://www.google.ru/search?q=1014A344-008&amp;newwindow=1&amp;tbm=isch","Еще фото")</f>
        <v>Еще фото</v>
      </c>
      <c r="F398" s="14"/>
      <c r="G398" s="25" t="s">
        <v>91</v>
      </c>
      <c r="H398" s="25" t="s">
        <v>92</v>
      </c>
      <c r="I398" s="25" t="s">
        <v>93</v>
      </c>
      <c r="J398" s="15" t="s">
        <v>29</v>
      </c>
      <c r="K398" s="16" t="s">
        <v>133</v>
      </c>
      <c r="L398" s="60"/>
      <c r="M398" s="15" t="s">
        <v>106</v>
      </c>
      <c r="N398" s="15" t="s">
        <v>41</v>
      </c>
      <c r="O398" s="15"/>
      <c r="P398" s="16" t="s">
        <v>136</v>
      </c>
      <c r="Q398" s="17">
        <v>8099</v>
      </c>
      <c r="R398" s="18">
        <v>40</v>
      </c>
      <c r="S398" s="19">
        <v>5588.3099999999995</v>
      </c>
      <c r="T398" s="20" t="s">
        <v>97</v>
      </c>
      <c r="U398" s="21" t="s">
        <v>165</v>
      </c>
      <c r="V398" s="28">
        <v>31.5</v>
      </c>
      <c r="W398" s="23">
        <v>4</v>
      </c>
      <c r="X398" s="24"/>
    </row>
    <row r="399" spans="1:24" s="1" customFormat="1" ht="26" customHeight="1" x14ac:dyDescent="0.3">
      <c r="A399" s="25" t="s">
        <v>23</v>
      </c>
      <c r="B399" s="25" t="s">
        <v>552</v>
      </c>
      <c r="C399" s="12" t="s">
        <v>553</v>
      </c>
      <c r="D399" s="59"/>
      <c r="E399" s="39" t="str">
        <f>HYPERLINK("https://www.google.ru/search?q=1014A344-008&amp;newwindow=1&amp;tbm=isch","Еще фото")</f>
        <v>Еще фото</v>
      </c>
      <c r="F399" s="14"/>
      <c r="G399" s="25" t="s">
        <v>91</v>
      </c>
      <c r="H399" s="25" t="s">
        <v>92</v>
      </c>
      <c r="I399" s="25" t="s">
        <v>93</v>
      </c>
      <c r="J399" s="15" t="s">
        <v>29</v>
      </c>
      <c r="K399" s="16" t="s">
        <v>133</v>
      </c>
      <c r="L399" s="56"/>
      <c r="M399" s="15" t="s">
        <v>106</v>
      </c>
      <c r="N399" s="15" t="s">
        <v>41</v>
      </c>
      <c r="O399" s="15"/>
      <c r="P399" s="16" t="s">
        <v>136</v>
      </c>
      <c r="Q399" s="17">
        <v>8099</v>
      </c>
      <c r="R399" s="18">
        <v>40</v>
      </c>
      <c r="S399" s="19">
        <v>5588.3099999999995</v>
      </c>
      <c r="T399" s="20" t="s">
        <v>97</v>
      </c>
      <c r="U399" s="21" t="s">
        <v>154</v>
      </c>
      <c r="V399" s="28">
        <v>33.5</v>
      </c>
      <c r="W399" s="23">
        <v>2</v>
      </c>
      <c r="X399" s="24"/>
    </row>
    <row r="400" spans="1:24" s="1" customFormat="1" ht="52.05" customHeight="1" x14ac:dyDescent="0.3">
      <c r="A400" s="11" t="s">
        <v>23</v>
      </c>
      <c r="B400" s="11" t="s">
        <v>555</v>
      </c>
      <c r="C400" s="12" t="s">
        <v>556</v>
      </c>
      <c r="D400" s="53"/>
      <c r="E400" s="39" t="str">
        <f>HYPERLINK("https://www.google.ru/search?q=1014A346-700&amp;newwindow=1&amp;tbm=isch","Еще фото")</f>
        <v>Еще фото</v>
      </c>
      <c r="F400" s="14"/>
      <c r="G400" s="11" t="s">
        <v>91</v>
      </c>
      <c r="H400" s="11" t="s">
        <v>92</v>
      </c>
      <c r="I400" s="15" t="s">
        <v>93</v>
      </c>
      <c r="J400" s="15" t="s">
        <v>29</v>
      </c>
      <c r="K400" s="16" t="s">
        <v>133</v>
      </c>
      <c r="L400" s="55" t="s">
        <v>557</v>
      </c>
      <c r="M400" s="15" t="s">
        <v>558</v>
      </c>
      <c r="N400" s="15" t="s">
        <v>162</v>
      </c>
      <c r="O400" s="15"/>
      <c r="P400" s="16" t="s">
        <v>96</v>
      </c>
      <c r="Q400" s="17">
        <v>9699</v>
      </c>
      <c r="R400" s="18">
        <v>40</v>
      </c>
      <c r="S400" s="19">
        <v>6692.3099999999995</v>
      </c>
      <c r="T400" s="20" t="s">
        <v>97</v>
      </c>
      <c r="U400" s="21" t="s">
        <v>137</v>
      </c>
      <c r="V400" s="28">
        <v>35.5</v>
      </c>
      <c r="W400" s="23">
        <v>1</v>
      </c>
      <c r="X400" s="24"/>
    </row>
    <row r="401" spans="1:24" s="1" customFormat="1" ht="61.05" customHeight="1" x14ac:dyDescent="0.3">
      <c r="A401" s="25" t="s">
        <v>23</v>
      </c>
      <c r="B401" s="25" t="s">
        <v>555</v>
      </c>
      <c r="C401" s="12" t="s">
        <v>556</v>
      </c>
      <c r="D401" s="54"/>
      <c r="E401" s="39" t="str">
        <f>HYPERLINK("https://www.google.ru/search?q=1014A346-700&amp;newwindow=1&amp;tbm=isch","Еще фото")</f>
        <v>Еще фото</v>
      </c>
      <c r="F401" s="14"/>
      <c r="G401" s="25" t="s">
        <v>91</v>
      </c>
      <c r="H401" s="25" t="s">
        <v>92</v>
      </c>
      <c r="I401" s="25" t="s">
        <v>93</v>
      </c>
      <c r="J401" s="15" t="s">
        <v>29</v>
      </c>
      <c r="K401" s="16" t="s">
        <v>133</v>
      </c>
      <c r="L401" s="56"/>
      <c r="M401" s="15" t="s">
        <v>558</v>
      </c>
      <c r="N401" s="15" t="s">
        <v>162</v>
      </c>
      <c r="O401" s="15"/>
      <c r="P401" s="16" t="s">
        <v>96</v>
      </c>
      <c r="Q401" s="17">
        <v>9699</v>
      </c>
      <c r="R401" s="18">
        <v>40</v>
      </c>
      <c r="S401" s="19">
        <v>6692.3099999999995</v>
      </c>
      <c r="T401" s="20" t="s">
        <v>97</v>
      </c>
      <c r="U401" s="21" t="s">
        <v>157</v>
      </c>
      <c r="V401" s="23">
        <v>36</v>
      </c>
      <c r="W401" s="23">
        <v>1</v>
      </c>
      <c r="X401" s="24"/>
    </row>
    <row r="402" spans="1:24" s="1" customFormat="1" ht="52.05" customHeight="1" x14ac:dyDescent="0.3">
      <c r="A402" s="11" t="s">
        <v>23</v>
      </c>
      <c r="B402" s="11" t="s">
        <v>559</v>
      </c>
      <c r="C402" s="12" t="s">
        <v>560</v>
      </c>
      <c r="D402" s="53"/>
      <c r="E402" s="39" t="str">
        <f>HYPERLINK("https://www.google.ru/search?q=1014A367-004&amp;newwindow=1&amp;tbm=isch","Еще фото")</f>
        <v>Еще фото</v>
      </c>
      <c r="F402" s="14" t="s">
        <v>172</v>
      </c>
      <c r="G402" s="11" t="s">
        <v>91</v>
      </c>
      <c r="H402" s="11" t="s">
        <v>92</v>
      </c>
      <c r="I402" s="15" t="s">
        <v>93</v>
      </c>
      <c r="J402" s="15" t="s">
        <v>29</v>
      </c>
      <c r="K402" s="16" t="s">
        <v>133</v>
      </c>
      <c r="L402" s="55" t="s">
        <v>561</v>
      </c>
      <c r="M402" s="15"/>
      <c r="N402" s="15" t="s">
        <v>41</v>
      </c>
      <c r="O402" s="15"/>
      <c r="P402" s="16" t="s">
        <v>96</v>
      </c>
      <c r="Q402" s="17">
        <v>10499</v>
      </c>
      <c r="R402" s="18">
        <v>40</v>
      </c>
      <c r="S402" s="19">
        <v>7244.3099999999986</v>
      </c>
      <c r="T402" s="20" t="s">
        <v>97</v>
      </c>
      <c r="U402" s="21" t="s">
        <v>108</v>
      </c>
      <c r="V402" s="28">
        <v>37.5</v>
      </c>
      <c r="W402" s="23">
        <v>1</v>
      </c>
      <c r="X402" s="24"/>
    </row>
    <row r="403" spans="1:24" s="1" customFormat="1" ht="61.05" customHeight="1" x14ac:dyDescent="0.3">
      <c r="A403" s="25" t="s">
        <v>23</v>
      </c>
      <c r="B403" s="25" t="s">
        <v>559</v>
      </c>
      <c r="C403" s="12" t="s">
        <v>560</v>
      </c>
      <c r="D403" s="54"/>
      <c r="E403" s="39" t="str">
        <f>HYPERLINK("https://www.google.ru/search?q=1014A367-004&amp;newwindow=1&amp;tbm=isch","Еще фото")</f>
        <v>Еще фото</v>
      </c>
      <c r="F403" s="14" t="s">
        <v>172</v>
      </c>
      <c r="G403" s="25" t="s">
        <v>91</v>
      </c>
      <c r="H403" s="25" t="s">
        <v>92</v>
      </c>
      <c r="I403" s="25" t="s">
        <v>93</v>
      </c>
      <c r="J403" s="15" t="s">
        <v>29</v>
      </c>
      <c r="K403" s="16" t="s">
        <v>133</v>
      </c>
      <c r="L403" s="56"/>
      <c r="M403" s="15"/>
      <c r="N403" s="15" t="s">
        <v>41</v>
      </c>
      <c r="O403" s="15"/>
      <c r="P403" s="16" t="s">
        <v>96</v>
      </c>
      <c r="Q403" s="17">
        <v>10499</v>
      </c>
      <c r="R403" s="18">
        <v>40</v>
      </c>
      <c r="S403" s="19">
        <v>7244.3099999999986</v>
      </c>
      <c r="T403" s="20" t="s">
        <v>97</v>
      </c>
      <c r="U403" s="21" t="s">
        <v>109</v>
      </c>
      <c r="V403" s="23">
        <v>38</v>
      </c>
      <c r="W403" s="23">
        <v>1</v>
      </c>
      <c r="X403" s="24"/>
    </row>
    <row r="404" spans="1:24" s="1" customFormat="1" ht="35" customHeight="1" x14ac:dyDescent="0.3">
      <c r="A404" s="11" t="s">
        <v>23</v>
      </c>
      <c r="B404" s="11" t="s">
        <v>562</v>
      </c>
      <c r="C404" s="12" t="s">
        <v>563</v>
      </c>
      <c r="D404" s="57"/>
      <c r="E404" s="39" t="str">
        <f>HYPERLINK("https://www.google.ru/search?q=1041A414-003&amp;newwindow=1&amp;tbm=isch","Еще фото")</f>
        <v>Еще фото</v>
      </c>
      <c r="F404" s="29" t="s">
        <v>145</v>
      </c>
      <c r="G404" s="11" t="s">
        <v>91</v>
      </c>
      <c r="H404" s="11" t="s">
        <v>92</v>
      </c>
      <c r="I404" s="15" t="s">
        <v>93</v>
      </c>
      <c r="J404" s="15" t="s">
        <v>564</v>
      </c>
      <c r="K404" s="16" t="s">
        <v>49</v>
      </c>
      <c r="L404" s="55" t="s">
        <v>565</v>
      </c>
      <c r="M404" s="15" t="s">
        <v>401</v>
      </c>
      <c r="N404" s="15" t="s">
        <v>41</v>
      </c>
      <c r="O404" s="15"/>
      <c r="P404" s="16" t="s">
        <v>197</v>
      </c>
      <c r="Q404" s="17">
        <v>9199</v>
      </c>
      <c r="R404" s="18">
        <v>40</v>
      </c>
      <c r="S404" s="19">
        <v>6347.3099999999995</v>
      </c>
      <c r="T404" s="20" t="s">
        <v>97</v>
      </c>
      <c r="U404" s="21" t="s">
        <v>99</v>
      </c>
      <c r="V404" s="23">
        <v>41</v>
      </c>
      <c r="W404" s="23">
        <v>1</v>
      </c>
      <c r="X404" s="24"/>
    </row>
    <row r="405" spans="1:24" s="1" customFormat="1" ht="35" customHeight="1" x14ac:dyDescent="0.3">
      <c r="A405" s="25" t="s">
        <v>23</v>
      </c>
      <c r="B405" s="25" t="s">
        <v>562</v>
      </c>
      <c r="C405" s="12" t="s">
        <v>563</v>
      </c>
      <c r="D405" s="58"/>
      <c r="E405" s="39" t="str">
        <f>HYPERLINK("https://www.google.ru/search?q=1041A414-003&amp;newwindow=1&amp;tbm=isch","Еще фото")</f>
        <v>Еще фото</v>
      </c>
      <c r="F405" s="29" t="s">
        <v>145</v>
      </c>
      <c r="G405" s="25" t="s">
        <v>91</v>
      </c>
      <c r="H405" s="25" t="s">
        <v>92</v>
      </c>
      <c r="I405" s="25" t="s">
        <v>93</v>
      </c>
      <c r="J405" s="15" t="s">
        <v>564</v>
      </c>
      <c r="K405" s="16" t="s">
        <v>49</v>
      </c>
      <c r="L405" s="60"/>
      <c r="M405" s="15" t="s">
        <v>401</v>
      </c>
      <c r="N405" s="15" t="s">
        <v>41</v>
      </c>
      <c r="O405" s="15"/>
      <c r="P405" s="16" t="s">
        <v>197</v>
      </c>
      <c r="Q405" s="17">
        <v>9199</v>
      </c>
      <c r="R405" s="18">
        <v>40</v>
      </c>
      <c r="S405" s="19">
        <v>6347.3099999999995</v>
      </c>
      <c r="T405" s="20" t="s">
        <v>97</v>
      </c>
      <c r="U405" s="21" t="s">
        <v>100</v>
      </c>
      <c r="V405" s="23">
        <v>42</v>
      </c>
      <c r="W405" s="23">
        <v>1</v>
      </c>
      <c r="X405" s="24"/>
    </row>
    <row r="406" spans="1:24" s="1" customFormat="1" ht="37.049999999999997" customHeight="1" x14ac:dyDescent="0.3">
      <c r="A406" s="25" t="s">
        <v>23</v>
      </c>
      <c r="B406" s="25" t="s">
        <v>562</v>
      </c>
      <c r="C406" s="12" t="s">
        <v>563</v>
      </c>
      <c r="D406" s="59"/>
      <c r="E406" s="39" t="str">
        <f>HYPERLINK("https://www.google.ru/search?q=1041A414-003&amp;newwindow=1&amp;tbm=isch","Еще фото")</f>
        <v>Еще фото</v>
      </c>
      <c r="F406" s="29" t="s">
        <v>145</v>
      </c>
      <c r="G406" s="25" t="s">
        <v>91</v>
      </c>
      <c r="H406" s="25" t="s">
        <v>92</v>
      </c>
      <c r="I406" s="25" t="s">
        <v>93</v>
      </c>
      <c r="J406" s="15" t="s">
        <v>564</v>
      </c>
      <c r="K406" s="16" t="s">
        <v>49</v>
      </c>
      <c r="L406" s="56"/>
      <c r="M406" s="15" t="s">
        <v>401</v>
      </c>
      <c r="N406" s="15" t="s">
        <v>41</v>
      </c>
      <c r="O406" s="15"/>
      <c r="P406" s="16" t="s">
        <v>197</v>
      </c>
      <c r="Q406" s="17">
        <v>9199</v>
      </c>
      <c r="R406" s="18">
        <v>40</v>
      </c>
      <c r="S406" s="19">
        <v>6347.3099999999995</v>
      </c>
      <c r="T406" s="20" t="s">
        <v>97</v>
      </c>
      <c r="U406" s="21" t="s">
        <v>216</v>
      </c>
      <c r="V406" s="23">
        <v>45</v>
      </c>
      <c r="W406" s="23">
        <v>1</v>
      </c>
      <c r="X406" s="24"/>
    </row>
    <row r="407" spans="1:24" s="1" customFormat="1" ht="52.05" customHeight="1" x14ac:dyDescent="0.3">
      <c r="A407" s="11" t="s">
        <v>23</v>
      </c>
      <c r="B407" s="11" t="s">
        <v>566</v>
      </c>
      <c r="C407" s="12" t="s">
        <v>567</v>
      </c>
      <c r="D407" s="53"/>
      <c r="E407" s="39" t="str">
        <f>HYPERLINK("https://www.google.ru/search?q=1071A116-300&amp;newwindow=1&amp;tbm=isch","Еще фото")</f>
        <v>Еще фото</v>
      </c>
      <c r="F407" s="14"/>
      <c r="G407" s="11" t="s">
        <v>91</v>
      </c>
      <c r="H407" s="11" t="s">
        <v>92</v>
      </c>
      <c r="I407" s="15" t="s">
        <v>93</v>
      </c>
      <c r="J407" s="15" t="s">
        <v>209</v>
      </c>
      <c r="K407" s="16" t="s">
        <v>49</v>
      </c>
      <c r="L407" s="55" t="s">
        <v>568</v>
      </c>
      <c r="M407" s="15" t="s">
        <v>401</v>
      </c>
      <c r="N407" s="15" t="s">
        <v>123</v>
      </c>
      <c r="O407" s="15"/>
      <c r="P407" s="16" t="s">
        <v>197</v>
      </c>
      <c r="Q407" s="17">
        <v>9299</v>
      </c>
      <c r="R407" s="18">
        <v>40</v>
      </c>
      <c r="S407" s="19">
        <v>6416.3099999999995</v>
      </c>
      <c r="T407" s="20" t="s">
        <v>97</v>
      </c>
      <c r="U407" s="21" t="s">
        <v>100</v>
      </c>
      <c r="V407" s="23">
        <v>42</v>
      </c>
      <c r="W407" s="23">
        <v>1</v>
      </c>
      <c r="X407" s="24"/>
    </row>
    <row r="408" spans="1:24" s="1" customFormat="1" ht="61.05" customHeight="1" x14ac:dyDescent="0.3">
      <c r="A408" s="25" t="s">
        <v>23</v>
      </c>
      <c r="B408" s="25" t="s">
        <v>566</v>
      </c>
      <c r="C408" s="12" t="s">
        <v>567</v>
      </c>
      <c r="D408" s="54"/>
      <c r="E408" s="39" t="str">
        <f>HYPERLINK("https://www.google.ru/search?q=1071A116-300&amp;newwindow=1&amp;tbm=isch","Еще фото")</f>
        <v>Еще фото</v>
      </c>
      <c r="F408" s="14"/>
      <c r="G408" s="25" t="s">
        <v>91</v>
      </c>
      <c r="H408" s="25" t="s">
        <v>92</v>
      </c>
      <c r="I408" s="25" t="s">
        <v>93</v>
      </c>
      <c r="J408" s="15" t="s">
        <v>209</v>
      </c>
      <c r="K408" s="16" t="s">
        <v>49</v>
      </c>
      <c r="L408" s="56"/>
      <c r="M408" s="15" t="s">
        <v>401</v>
      </c>
      <c r="N408" s="15" t="s">
        <v>123</v>
      </c>
      <c r="O408" s="15"/>
      <c r="P408" s="16" t="s">
        <v>197</v>
      </c>
      <c r="Q408" s="17">
        <v>9299</v>
      </c>
      <c r="R408" s="18">
        <v>40</v>
      </c>
      <c r="S408" s="19">
        <v>6416.3099999999995</v>
      </c>
      <c r="T408" s="20" t="s">
        <v>97</v>
      </c>
      <c r="U408" s="21" t="s">
        <v>101</v>
      </c>
      <c r="V408" s="28">
        <v>42.5</v>
      </c>
      <c r="W408" s="23">
        <v>1</v>
      </c>
      <c r="X408" s="24"/>
    </row>
    <row r="409" spans="1:24" s="1" customFormat="1" ht="14" customHeight="1" x14ac:dyDescent="0.3">
      <c r="A409" s="11" t="s">
        <v>23</v>
      </c>
      <c r="B409" s="11" t="s">
        <v>569</v>
      </c>
      <c r="C409" s="12" t="s">
        <v>570</v>
      </c>
      <c r="D409" s="57"/>
      <c r="E409" s="39" t="str">
        <f t="shared" ref="E409:E415" si="12">HYPERLINK("https://www.google.ru/search?q=1081A050-601&amp;newwindow=1&amp;tbm=isch","Еще фото")</f>
        <v>Еще фото</v>
      </c>
      <c r="F409" s="29" t="s">
        <v>145</v>
      </c>
      <c r="G409" s="11" t="s">
        <v>200</v>
      </c>
      <c r="H409" s="11" t="s">
        <v>92</v>
      </c>
      <c r="I409" s="15" t="s">
        <v>93</v>
      </c>
      <c r="J409" s="15" t="s">
        <v>48</v>
      </c>
      <c r="K409" s="16" t="s">
        <v>49</v>
      </c>
      <c r="L409" s="55" t="s">
        <v>571</v>
      </c>
      <c r="M409" s="15"/>
      <c r="N409" s="15" t="s">
        <v>58</v>
      </c>
      <c r="O409" s="15"/>
      <c r="P409" s="16" t="s">
        <v>136</v>
      </c>
      <c r="Q409" s="17">
        <v>16599</v>
      </c>
      <c r="R409" s="18">
        <v>40</v>
      </c>
      <c r="S409" s="19">
        <v>11453.31</v>
      </c>
      <c r="T409" s="20" t="s">
        <v>97</v>
      </c>
      <c r="U409" s="21" t="s">
        <v>114</v>
      </c>
      <c r="V409" s="23">
        <v>36</v>
      </c>
      <c r="W409" s="23">
        <v>8</v>
      </c>
      <c r="X409" s="24"/>
    </row>
    <row r="410" spans="1:24" s="1" customFormat="1" ht="14" customHeight="1" x14ac:dyDescent="0.3">
      <c r="A410" s="25" t="s">
        <v>23</v>
      </c>
      <c r="B410" s="25" t="s">
        <v>569</v>
      </c>
      <c r="C410" s="12" t="s">
        <v>570</v>
      </c>
      <c r="D410" s="58"/>
      <c r="E410" s="39" t="str">
        <f t="shared" si="12"/>
        <v>Еще фото</v>
      </c>
      <c r="F410" s="29" t="s">
        <v>145</v>
      </c>
      <c r="G410" s="25" t="s">
        <v>200</v>
      </c>
      <c r="H410" s="25" t="s">
        <v>92</v>
      </c>
      <c r="I410" s="25" t="s">
        <v>93</v>
      </c>
      <c r="J410" s="15" t="s">
        <v>48</v>
      </c>
      <c r="K410" s="16" t="s">
        <v>49</v>
      </c>
      <c r="L410" s="60"/>
      <c r="M410" s="15"/>
      <c r="N410" s="15" t="s">
        <v>58</v>
      </c>
      <c r="O410" s="15"/>
      <c r="P410" s="16" t="s">
        <v>136</v>
      </c>
      <c r="Q410" s="17">
        <v>16599</v>
      </c>
      <c r="R410" s="18">
        <v>40</v>
      </c>
      <c r="S410" s="19">
        <v>11453.31</v>
      </c>
      <c r="T410" s="20" t="s">
        <v>97</v>
      </c>
      <c r="U410" s="21" t="s">
        <v>108</v>
      </c>
      <c r="V410" s="22" t="s">
        <v>411</v>
      </c>
      <c r="W410" s="23">
        <v>5</v>
      </c>
      <c r="X410" s="24"/>
    </row>
    <row r="411" spans="1:24" s="1" customFormat="1" ht="14" customHeight="1" x14ac:dyDescent="0.3">
      <c r="A411" s="25" t="s">
        <v>23</v>
      </c>
      <c r="B411" s="25" t="s">
        <v>569</v>
      </c>
      <c r="C411" s="12" t="s">
        <v>570</v>
      </c>
      <c r="D411" s="58"/>
      <c r="E411" s="39" t="str">
        <f t="shared" si="12"/>
        <v>Еще фото</v>
      </c>
      <c r="F411" s="29" t="s">
        <v>145</v>
      </c>
      <c r="G411" s="25" t="s">
        <v>200</v>
      </c>
      <c r="H411" s="25" t="s">
        <v>92</v>
      </c>
      <c r="I411" s="25" t="s">
        <v>93</v>
      </c>
      <c r="J411" s="15" t="s">
        <v>48</v>
      </c>
      <c r="K411" s="16" t="s">
        <v>49</v>
      </c>
      <c r="L411" s="60"/>
      <c r="M411" s="15"/>
      <c r="N411" s="15" t="s">
        <v>58</v>
      </c>
      <c r="O411" s="15"/>
      <c r="P411" s="16" t="s">
        <v>136</v>
      </c>
      <c r="Q411" s="17">
        <v>16599</v>
      </c>
      <c r="R411" s="18">
        <v>40</v>
      </c>
      <c r="S411" s="19">
        <v>11453.31</v>
      </c>
      <c r="T411" s="20" t="s">
        <v>97</v>
      </c>
      <c r="U411" s="21" t="s">
        <v>109</v>
      </c>
      <c r="V411" s="23">
        <v>37</v>
      </c>
      <c r="W411" s="23">
        <v>1</v>
      </c>
      <c r="X411" s="24"/>
    </row>
    <row r="412" spans="1:24" s="1" customFormat="1" ht="14" customHeight="1" x14ac:dyDescent="0.3">
      <c r="A412" s="25" t="s">
        <v>23</v>
      </c>
      <c r="B412" s="25" t="s">
        <v>569</v>
      </c>
      <c r="C412" s="12" t="s">
        <v>570</v>
      </c>
      <c r="D412" s="58"/>
      <c r="E412" s="39" t="str">
        <f t="shared" si="12"/>
        <v>Еще фото</v>
      </c>
      <c r="F412" s="29" t="s">
        <v>145</v>
      </c>
      <c r="G412" s="25" t="s">
        <v>200</v>
      </c>
      <c r="H412" s="25" t="s">
        <v>92</v>
      </c>
      <c r="I412" s="25" t="s">
        <v>93</v>
      </c>
      <c r="J412" s="15" t="s">
        <v>48</v>
      </c>
      <c r="K412" s="16" t="s">
        <v>49</v>
      </c>
      <c r="L412" s="60"/>
      <c r="M412" s="15"/>
      <c r="N412" s="15" t="s">
        <v>58</v>
      </c>
      <c r="O412" s="15"/>
      <c r="P412" s="16" t="s">
        <v>136</v>
      </c>
      <c r="Q412" s="17">
        <v>16599</v>
      </c>
      <c r="R412" s="18">
        <v>40</v>
      </c>
      <c r="S412" s="19">
        <v>11453.31</v>
      </c>
      <c r="T412" s="20" t="s">
        <v>97</v>
      </c>
      <c r="U412" s="21" t="s">
        <v>115</v>
      </c>
      <c r="V412" s="22" t="s">
        <v>572</v>
      </c>
      <c r="W412" s="23">
        <v>9</v>
      </c>
      <c r="X412" s="24"/>
    </row>
    <row r="413" spans="1:24" s="1" customFormat="1" ht="14" customHeight="1" x14ac:dyDescent="0.3">
      <c r="A413" s="25" t="s">
        <v>23</v>
      </c>
      <c r="B413" s="25" t="s">
        <v>569</v>
      </c>
      <c r="C413" s="12" t="s">
        <v>570</v>
      </c>
      <c r="D413" s="58"/>
      <c r="E413" s="39" t="str">
        <f t="shared" si="12"/>
        <v>Еще фото</v>
      </c>
      <c r="F413" s="29" t="s">
        <v>145</v>
      </c>
      <c r="G413" s="25" t="s">
        <v>200</v>
      </c>
      <c r="H413" s="25" t="s">
        <v>92</v>
      </c>
      <c r="I413" s="25" t="s">
        <v>93</v>
      </c>
      <c r="J413" s="15" t="s">
        <v>48</v>
      </c>
      <c r="K413" s="16" t="s">
        <v>49</v>
      </c>
      <c r="L413" s="60"/>
      <c r="M413" s="15"/>
      <c r="N413" s="15" t="s">
        <v>58</v>
      </c>
      <c r="O413" s="15"/>
      <c r="P413" s="16" t="s">
        <v>136</v>
      </c>
      <c r="Q413" s="17">
        <v>16599</v>
      </c>
      <c r="R413" s="18">
        <v>40</v>
      </c>
      <c r="S413" s="19">
        <v>11453.31</v>
      </c>
      <c r="T413" s="20" t="s">
        <v>97</v>
      </c>
      <c r="U413" s="21" t="s">
        <v>98</v>
      </c>
      <c r="V413" s="23">
        <v>38</v>
      </c>
      <c r="W413" s="23">
        <v>5</v>
      </c>
      <c r="X413" s="24"/>
    </row>
    <row r="414" spans="1:24" s="1" customFormat="1" ht="14" customHeight="1" x14ac:dyDescent="0.3">
      <c r="A414" s="25" t="s">
        <v>23</v>
      </c>
      <c r="B414" s="25" t="s">
        <v>569</v>
      </c>
      <c r="C414" s="12" t="s">
        <v>570</v>
      </c>
      <c r="D414" s="58"/>
      <c r="E414" s="39" t="str">
        <f t="shared" si="12"/>
        <v>Еще фото</v>
      </c>
      <c r="F414" s="29" t="s">
        <v>145</v>
      </c>
      <c r="G414" s="25" t="s">
        <v>200</v>
      </c>
      <c r="H414" s="25" t="s">
        <v>92</v>
      </c>
      <c r="I414" s="25" t="s">
        <v>93</v>
      </c>
      <c r="J414" s="15" t="s">
        <v>48</v>
      </c>
      <c r="K414" s="16" t="s">
        <v>49</v>
      </c>
      <c r="L414" s="60"/>
      <c r="M414" s="15"/>
      <c r="N414" s="15" t="s">
        <v>58</v>
      </c>
      <c r="O414" s="15"/>
      <c r="P414" s="16" t="s">
        <v>136</v>
      </c>
      <c r="Q414" s="17">
        <v>16599</v>
      </c>
      <c r="R414" s="18">
        <v>40</v>
      </c>
      <c r="S414" s="19">
        <v>11453.31</v>
      </c>
      <c r="T414" s="20" t="s">
        <v>97</v>
      </c>
      <c r="U414" s="21" t="s">
        <v>99</v>
      </c>
      <c r="V414" s="22" t="s">
        <v>573</v>
      </c>
      <c r="W414" s="23">
        <v>6</v>
      </c>
      <c r="X414" s="24"/>
    </row>
    <row r="415" spans="1:24" s="1" customFormat="1" ht="17" customHeight="1" x14ac:dyDescent="0.3">
      <c r="A415" s="25" t="s">
        <v>23</v>
      </c>
      <c r="B415" s="25" t="s">
        <v>569</v>
      </c>
      <c r="C415" s="12" t="s">
        <v>570</v>
      </c>
      <c r="D415" s="59"/>
      <c r="E415" s="39" t="str">
        <f t="shared" si="12"/>
        <v>Еще фото</v>
      </c>
      <c r="F415" s="29" t="s">
        <v>145</v>
      </c>
      <c r="G415" s="25" t="s">
        <v>200</v>
      </c>
      <c r="H415" s="25" t="s">
        <v>92</v>
      </c>
      <c r="I415" s="25" t="s">
        <v>93</v>
      </c>
      <c r="J415" s="15" t="s">
        <v>48</v>
      </c>
      <c r="K415" s="16" t="s">
        <v>49</v>
      </c>
      <c r="L415" s="56"/>
      <c r="M415" s="15"/>
      <c r="N415" s="15" t="s">
        <v>58</v>
      </c>
      <c r="O415" s="15"/>
      <c r="P415" s="16" t="s">
        <v>136</v>
      </c>
      <c r="Q415" s="17">
        <v>16599</v>
      </c>
      <c r="R415" s="18">
        <v>40</v>
      </c>
      <c r="S415" s="19">
        <v>11453.31</v>
      </c>
      <c r="T415" s="20" t="s">
        <v>97</v>
      </c>
      <c r="U415" s="21" t="s">
        <v>225</v>
      </c>
      <c r="V415" s="22" t="s">
        <v>574</v>
      </c>
      <c r="W415" s="23">
        <v>8</v>
      </c>
      <c r="X415" s="24"/>
    </row>
    <row r="416" spans="1:24" s="1" customFormat="1" ht="11" customHeight="1" x14ac:dyDescent="0.3">
      <c r="A416" s="11" t="s">
        <v>23</v>
      </c>
      <c r="B416" s="11" t="s">
        <v>408</v>
      </c>
      <c r="C416" s="12" t="s">
        <v>575</v>
      </c>
      <c r="D416" s="57"/>
      <c r="E416" s="39" t="str">
        <f t="shared" ref="E416:E426" si="13">HYPERLINK("https://www.google.ru/search?q=1081A053-102&amp;newwindow=1&amp;tbm=isch","Еще фото")</f>
        <v>Еще фото</v>
      </c>
      <c r="F416" s="14" t="s">
        <v>172</v>
      </c>
      <c r="G416" s="11" t="s">
        <v>200</v>
      </c>
      <c r="H416" s="11" t="s">
        <v>92</v>
      </c>
      <c r="I416" s="15" t="s">
        <v>93</v>
      </c>
      <c r="J416" s="15" t="s">
        <v>48</v>
      </c>
      <c r="K416" s="16" t="s">
        <v>49</v>
      </c>
      <c r="L416" s="55" t="s">
        <v>410</v>
      </c>
      <c r="M416" s="15"/>
      <c r="N416" s="15" t="s">
        <v>32</v>
      </c>
      <c r="O416" s="15"/>
      <c r="P416" s="16" t="s">
        <v>136</v>
      </c>
      <c r="Q416" s="17">
        <v>12299</v>
      </c>
      <c r="R416" s="18">
        <v>40</v>
      </c>
      <c r="S416" s="19">
        <v>8486.31</v>
      </c>
      <c r="T416" s="20" t="s">
        <v>97</v>
      </c>
      <c r="U416" s="21" t="s">
        <v>108</v>
      </c>
      <c r="V416" s="22" t="s">
        <v>411</v>
      </c>
      <c r="W416" s="23">
        <v>6</v>
      </c>
      <c r="X416" s="24"/>
    </row>
    <row r="417" spans="1:24" s="1" customFormat="1" ht="11" customHeight="1" x14ac:dyDescent="0.3">
      <c r="A417" s="25" t="s">
        <v>23</v>
      </c>
      <c r="B417" s="25" t="s">
        <v>408</v>
      </c>
      <c r="C417" s="12" t="s">
        <v>575</v>
      </c>
      <c r="D417" s="58"/>
      <c r="E417" s="39" t="str">
        <f t="shared" si="13"/>
        <v>Еще фото</v>
      </c>
      <c r="F417" s="14" t="s">
        <v>172</v>
      </c>
      <c r="G417" s="25" t="s">
        <v>200</v>
      </c>
      <c r="H417" s="25" t="s">
        <v>92</v>
      </c>
      <c r="I417" s="25" t="s">
        <v>93</v>
      </c>
      <c r="J417" s="15" t="s">
        <v>48</v>
      </c>
      <c r="K417" s="16" t="s">
        <v>49</v>
      </c>
      <c r="L417" s="60"/>
      <c r="M417" s="15"/>
      <c r="N417" s="15" t="s">
        <v>32</v>
      </c>
      <c r="O417" s="15"/>
      <c r="P417" s="16" t="s">
        <v>136</v>
      </c>
      <c r="Q417" s="17">
        <v>12299</v>
      </c>
      <c r="R417" s="18">
        <v>40</v>
      </c>
      <c r="S417" s="19">
        <v>8486.31</v>
      </c>
      <c r="T417" s="20" t="s">
        <v>97</v>
      </c>
      <c r="U417" s="21" t="s">
        <v>109</v>
      </c>
      <c r="V417" s="23">
        <v>37</v>
      </c>
      <c r="W417" s="23">
        <v>5</v>
      </c>
      <c r="X417" s="24"/>
    </row>
    <row r="418" spans="1:24" s="1" customFormat="1" ht="11" customHeight="1" x14ac:dyDescent="0.3">
      <c r="A418" s="25" t="s">
        <v>23</v>
      </c>
      <c r="B418" s="25" t="s">
        <v>408</v>
      </c>
      <c r="C418" s="12" t="s">
        <v>575</v>
      </c>
      <c r="D418" s="58"/>
      <c r="E418" s="39" t="str">
        <f t="shared" si="13"/>
        <v>Еще фото</v>
      </c>
      <c r="F418" s="14" t="s">
        <v>172</v>
      </c>
      <c r="G418" s="25" t="s">
        <v>200</v>
      </c>
      <c r="H418" s="25" t="s">
        <v>92</v>
      </c>
      <c r="I418" s="25" t="s">
        <v>93</v>
      </c>
      <c r="J418" s="15" t="s">
        <v>48</v>
      </c>
      <c r="K418" s="16" t="s">
        <v>49</v>
      </c>
      <c r="L418" s="60"/>
      <c r="M418" s="15"/>
      <c r="N418" s="15" t="s">
        <v>32</v>
      </c>
      <c r="O418" s="15"/>
      <c r="P418" s="16" t="s">
        <v>136</v>
      </c>
      <c r="Q418" s="17">
        <v>12299</v>
      </c>
      <c r="R418" s="18">
        <v>40</v>
      </c>
      <c r="S418" s="19">
        <v>8486.31</v>
      </c>
      <c r="T418" s="20" t="s">
        <v>97</v>
      </c>
      <c r="U418" s="21" t="s">
        <v>115</v>
      </c>
      <c r="V418" s="22" t="s">
        <v>572</v>
      </c>
      <c r="W418" s="23">
        <v>5</v>
      </c>
      <c r="X418" s="24"/>
    </row>
    <row r="419" spans="1:24" s="1" customFormat="1" ht="11" customHeight="1" x14ac:dyDescent="0.3">
      <c r="A419" s="25" t="s">
        <v>23</v>
      </c>
      <c r="B419" s="25" t="s">
        <v>408</v>
      </c>
      <c r="C419" s="12" t="s">
        <v>575</v>
      </c>
      <c r="D419" s="58"/>
      <c r="E419" s="39" t="str">
        <f t="shared" si="13"/>
        <v>Еще фото</v>
      </c>
      <c r="F419" s="14" t="s">
        <v>172</v>
      </c>
      <c r="G419" s="25" t="s">
        <v>200</v>
      </c>
      <c r="H419" s="25" t="s">
        <v>92</v>
      </c>
      <c r="I419" s="25" t="s">
        <v>93</v>
      </c>
      <c r="J419" s="15" t="s">
        <v>48</v>
      </c>
      <c r="K419" s="16" t="s">
        <v>49</v>
      </c>
      <c r="L419" s="60"/>
      <c r="M419" s="15"/>
      <c r="N419" s="15" t="s">
        <v>32</v>
      </c>
      <c r="O419" s="15"/>
      <c r="P419" s="16" t="s">
        <v>136</v>
      </c>
      <c r="Q419" s="17">
        <v>12299</v>
      </c>
      <c r="R419" s="18">
        <v>40</v>
      </c>
      <c r="S419" s="19">
        <v>8486.31</v>
      </c>
      <c r="T419" s="20" t="s">
        <v>97</v>
      </c>
      <c r="U419" s="21" t="s">
        <v>98</v>
      </c>
      <c r="V419" s="23">
        <v>38</v>
      </c>
      <c r="W419" s="23">
        <v>5</v>
      </c>
      <c r="X419" s="24"/>
    </row>
    <row r="420" spans="1:24" s="1" customFormat="1" ht="11" customHeight="1" x14ac:dyDescent="0.3">
      <c r="A420" s="25" t="s">
        <v>23</v>
      </c>
      <c r="B420" s="25" t="s">
        <v>408</v>
      </c>
      <c r="C420" s="12" t="s">
        <v>575</v>
      </c>
      <c r="D420" s="58"/>
      <c r="E420" s="39" t="str">
        <f t="shared" si="13"/>
        <v>Еще фото</v>
      </c>
      <c r="F420" s="14" t="s">
        <v>172</v>
      </c>
      <c r="G420" s="25" t="s">
        <v>200</v>
      </c>
      <c r="H420" s="25" t="s">
        <v>92</v>
      </c>
      <c r="I420" s="25" t="s">
        <v>93</v>
      </c>
      <c r="J420" s="15" t="s">
        <v>48</v>
      </c>
      <c r="K420" s="16" t="s">
        <v>49</v>
      </c>
      <c r="L420" s="60"/>
      <c r="M420" s="15"/>
      <c r="N420" s="15" t="s">
        <v>32</v>
      </c>
      <c r="O420" s="15"/>
      <c r="P420" s="16" t="s">
        <v>136</v>
      </c>
      <c r="Q420" s="17">
        <v>12299</v>
      </c>
      <c r="R420" s="18">
        <v>40</v>
      </c>
      <c r="S420" s="19">
        <v>8486.31</v>
      </c>
      <c r="T420" s="20" t="s">
        <v>97</v>
      </c>
      <c r="U420" s="21" t="s">
        <v>204</v>
      </c>
      <c r="V420" s="22" t="s">
        <v>576</v>
      </c>
      <c r="W420" s="23">
        <v>6</v>
      </c>
      <c r="X420" s="24"/>
    </row>
    <row r="421" spans="1:24" s="1" customFormat="1" ht="11" customHeight="1" x14ac:dyDescent="0.3">
      <c r="A421" s="25" t="s">
        <v>23</v>
      </c>
      <c r="B421" s="25" t="s">
        <v>408</v>
      </c>
      <c r="C421" s="12" t="s">
        <v>575</v>
      </c>
      <c r="D421" s="58"/>
      <c r="E421" s="39" t="str">
        <f t="shared" si="13"/>
        <v>Еще фото</v>
      </c>
      <c r="F421" s="14" t="s">
        <v>172</v>
      </c>
      <c r="G421" s="25" t="s">
        <v>200</v>
      </c>
      <c r="H421" s="25" t="s">
        <v>92</v>
      </c>
      <c r="I421" s="25" t="s">
        <v>93</v>
      </c>
      <c r="J421" s="15" t="s">
        <v>48</v>
      </c>
      <c r="K421" s="16" t="s">
        <v>49</v>
      </c>
      <c r="L421" s="60"/>
      <c r="M421" s="15"/>
      <c r="N421" s="15" t="s">
        <v>32</v>
      </c>
      <c r="O421" s="15"/>
      <c r="P421" s="16" t="s">
        <v>136</v>
      </c>
      <c r="Q421" s="17">
        <v>12299</v>
      </c>
      <c r="R421" s="18">
        <v>40</v>
      </c>
      <c r="S421" s="19">
        <v>8486.31</v>
      </c>
      <c r="T421" s="20" t="s">
        <v>97</v>
      </c>
      <c r="U421" s="21" t="s">
        <v>148</v>
      </c>
      <c r="V421" s="23">
        <v>40</v>
      </c>
      <c r="W421" s="23">
        <v>12</v>
      </c>
      <c r="X421" s="24"/>
    </row>
    <row r="422" spans="1:24" s="1" customFormat="1" ht="11" customHeight="1" x14ac:dyDescent="0.3">
      <c r="A422" s="25" t="s">
        <v>23</v>
      </c>
      <c r="B422" s="25" t="s">
        <v>408</v>
      </c>
      <c r="C422" s="12" t="s">
        <v>575</v>
      </c>
      <c r="D422" s="58"/>
      <c r="E422" s="39" t="str">
        <f t="shared" si="13"/>
        <v>Еще фото</v>
      </c>
      <c r="F422" s="14" t="s">
        <v>172</v>
      </c>
      <c r="G422" s="25" t="s">
        <v>200</v>
      </c>
      <c r="H422" s="25" t="s">
        <v>92</v>
      </c>
      <c r="I422" s="25" t="s">
        <v>93</v>
      </c>
      <c r="J422" s="15" t="s">
        <v>48</v>
      </c>
      <c r="K422" s="16" t="s">
        <v>49</v>
      </c>
      <c r="L422" s="60"/>
      <c r="M422" s="15"/>
      <c r="N422" s="15" t="s">
        <v>32</v>
      </c>
      <c r="O422" s="15"/>
      <c r="P422" s="16" t="s">
        <v>136</v>
      </c>
      <c r="Q422" s="17">
        <v>12299</v>
      </c>
      <c r="R422" s="18">
        <v>40</v>
      </c>
      <c r="S422" s="19">
        <v>8486.31</v>
      </c>
      <c r="T422" s="20" t="s">
        <v>97</v>
      </c>
      <c r="U422" s="21" t="s">
        <v>99</v>
      </c>
      <c r="V422" s="22" t="s">
        <v>573</v>
      </c>
      <c r="W422" s="23">
        <v>12</v>
      </c>
      <c r="X422" s="24"/>
    </row>
    <row r="423" spans="1:24" s="1" customFormat="1" ht="11" customHeight="1" x14ac:dyDescent="0.3">
      <c r="A423" s="25" t="s">
        <v>23</v>
      </c>
      <c r="B423" s="25" t="s">
        <v>408</v>
      </c>
      <c r="C423" s="12" t="s">
        <v>575</v>
      </c>
      <c r="D423" s="58"/>
      <c r="E423" s="39" t="str">
        <f t="shared" si="13"/>
        <v>Еще фото</v>
      </c>
      <c r="F423" s="14" t="s">
        <v>172</v>
      </c>
      <c r="G423" s="25" t="s">
        <v>200</v>
      </c>
      <c r="H423" s="25" t="s">
        <v>92</v>
      </c>
      <c r="I423" s="25" t="s">
        <v>93</v>
      </c>
      <c r="J423" s="15" t="s">
        <v>48</v>
      </c>
      <c r="K423" s="16" t="s">
        <v>49</v>
      </c>
      <c r="L423" s="60"/>
      <c r="M423" s="15"/>
      <c r="N423" s="15" t="s">
        <v>32</v>
      </c>
      <c r="O423" s="15"/>
      <c r="P423" s="16" t="s">
        <v>136</v>
      </c>
      <c r="Q423" s="17">
        <v>12299</v>
      </c>
      <c r="R423" s="18">
        <v>40</v>
      </c>
      <c r="S423" s="19">
        <v>8486.31</v>
      </c>
      <c r="T423" s="20" t="s">
        <v>97</v>
      </c>
      <c r="U423" s="21" t="s">
        <v>100</v>
      </c>
      <c r="V423" s="23">
        <v>41</v>
      </c>
      <c r="W423" s="23">
        <v>24</v>
      </c>
      <c r="X423" s="24"/>
    </row>
    <row r="424" spans="1:24" s="1" customFormat="1" ht="11" customHeight="1" x14ac:dyDescent="0.3">
      <c r="A424" s="25" t="s">
        <v>23</v>
      </c>
      <c r="B424" s="25" t="s">
        <v>408</v>
      </c>
      <c r="C424" s="12" t="s">
        <v>575</v>
      </c>
      <c r="D424" s="58"/>
      <c r="E424" s="39" t="str">
        <f t="shared" si="13"/>
        <v>Еще фото</v>
      </c>
      <c r="F424" s="14" t="s">
        <v>172</v>
      </c>
      <c r="G424" s="25" t="s">
        <v>200</v>
      </c>
      <c r="H424" s="25" t="s">
        <v>92</v>
      </c>
      <c r="I424" s="25" t="s">
        <v>93</v>
      </c>
      <c r="J424" s="15" t="s">
        <v>48</v>
      </c>
      <c r="K424" s="16" t="s">
        <v>49</v>
      </c>
      <c r="L424" s="60"/>
      <c r="M424" s="15"/>
      <c r="N424" s="15" t="s">
        <v>32</v>
      </c>
      <c r="O424" s="15"/>
      <c r="P424" s="16" t="s">
        <v>136</v>
      </c>
      <c r="Q424" s="17">
        <v>12299</v>
      </c>
      <c r="R424" s="18">
        <v>40</v>
      </c>
      <c r="S424" s="19">
        <v>8486.31</v>
      </c>
      <c r="T424" s="20" t="s">
        <v>97</v>
      </c>
      <c r="U424" s="21" t="s">
        <v>101</v>
      </c>
      <c r="V424" s="23">
        <v>41</v>
      </c>
      <c r="W424" s="23">
        <v>23</v>
      </c>
      <c r="X424" s="24"/>
    </row>
    <row r="425" spans="1:24" s="1" customFormat="1" ht="11" customHeight="1" x14ac:dyDescent="0.3">
      <c r="A425" s="15" t="s">
        <v>23</v>
      </c>
      <c r="B425" s="15" t="s">
        <v>408</v>
      </c>
      <c r="C425" s="12" t="s">
        <v>575</v>
      </c>
      <c r="D425" s="58"/>
      <c r="E425" s="39" t="str">
        <f t="shared" si="13"/>
        <v>Еще фото</v>
      </c>
      <c r="F425" s="35" t="s">
        <v>172</v>
      </c>
      <c r="G425" s="15" t="s">
        <v>200</v>
      </c>
      <c r="H425" s="15" t="s">
        <v>92</v>
      </c>
      <c r="I425" s="15" t="s">
        <v>93</v>
      </c>
      <c r="J425" s="15" t="s">
        <v>48</v>
      </c>
      <c r="K425" s="15" t="s">
        <v>49</v>
      </c>
      <c r="L425" s="60"/>
      <c r="M425" s="15"/>
      <c r="N425" s="15" t="s">
        <v>32</v>
      </c>
      <c r="O425" s="15"/>
      <c r="P425" s="15" t="s">
        <v>136</v>
      </c>
      <c r="Q425" s="32">
        <v>12299</v>
      </c>
      <c r="R425" s="33">
        <v>40</v>
      </c>
      <c r="S425" s="34">
        <v>8486.31</v>
      </c>
      <c r="T425" s="20" t="s">
        <v>97</v>
      </c>
      <c r="U425" s="21" t="s">
        <v>102</v>
      </c>
      <c r="V425" s="23">
        <v>42</v>
      </c>
      <c r="W425" s="23">
        <v>8</v>
      </c>
      <c r="X425" s="24"/>
    </row>
    <row r="426" spans="1:24" s="1" customFormat="1" ht="11" customHeight="1" x14ac:dyDescent="0.3">
      <c r="A426" s="15" t="s">
        <v>23</v>
      </c>
      <c r="B426" s="15" t="s">
        <v>408</v>
      </c>
      <c r="C426" s="12" t="s">
        <v>575</v>
      </c>
      <c r="D426" s="59"/>
      <c r="E426" s="39" t="str">
        <f t="shared" si="13"/>
        <v>Еще фото</v>
      </c>
      <c r="F426" s="35" t="s">
        <v>172</v>
      </c>
      <c r="G426" s="15" t="s">
        <v>200</v>
      </c>
      <c r="H426" s="15" t="s">
        <v>92</v>
      </c>
      <c r="I426" s="15" t="s">
        <v>93</v>
      </c>
      <c r="J426" s="15" t="s">
        <v>48</v>
      </c>
      <c r="K426" s="15" t="s">
        <v>49</v>
      </c>
      <c r="L426" s="56"/>
      <c r="M426" s="15"/>
      <c r="N426" s="15" t="s">
        <v>32</v>
      </c>
      <c r="O426" s="15"/>
      <c r="P426" s="15" t="s">
        <v>136</v>
      </c>
      <c r="Q426" s="32">
        <v>12299</v>
      </c>
      <c r="R426" s="33">
        <v>40</v>
      </c>
      <c r="S426" s="34">
        <v>8486.31</v>
      </c>
      <c r="T426" s="20" t="s">
        <v>97</v>
      </c>
      <c r="U426" s="21" t="s">
        <v>225</v>
      </c>
      <c r="V426" s="22" t="s">
        <v>574</v>
      </c>
      <c r="W426" s="23">
        <v>7</v>
      </c>
      <c r="X426" s="24"/>
    </row>
    <row r="427" spans="1:24" s="1" customFormat="1" ht="13.05" customHeight="1" x14ac:dyDescent="0.3">
      <c r="A427" s="11" t="s">
        <v>23</v>
      </c>
      <c r="B427" s="11" t="s">
        <v>577</v>
      </c>
      <c r="C427" s="12" t="s">
        <v>578</v>
      </c>
      <c r="D427" s="57"/>
      <c r="E427" s="39" t="str">
        <f t="shared" ref="E427:E434" si="14">HYPERLINK("https://www.google.ru/search?q=1081A058-401&amp;newwindow=1&amp;tbm=isch","Еще фото")</f>
        <v>Еще фото</v>
      </c>
      <c r="F427" s="14" t="s">
        <v>172</v>
      </c>
      <c r="G427" s="11" t="s">
        <v>200</v>
      </c>
      <c r="H427" s="11" t="s">
        <v>92</v>
      </c>
      <c r="I427" s="15" t="s">
        <v>93</v>
      </c>
      <c r="J427" s="15" t="s">
        <v>48</v>
      </c>
      <c r="K427" s="16" t="s">
        <v>49</v>
      </c>
      <c r="L427" s="55" t="s">
        <v>579</v>
      </c>
      <c r="M427" s="15"/>
      <c r="N427" s="15" t="s">
        <v>580</v>
      </c>
      <c r="O427" s="15"/>
      <c r="P427" s="16" t="s">
        <v>136</v>
      </c>
      <c r="Q427" s="17">
        <v>11099</v>
      </c>
      <c r="R427" s="18">
        <v>40</v>
      </c>
      <c r="S427" s="19">
        <v>7658.3099999999986</v>
      </c>
      <c r="T427" s="20" t="s">
        <v>97</v>
      </c>
      <c r="U427" s="30" t="s">
        <v>108</v>
      </c>
      <c r="V427" s="22" t="s">
        <v>411</v>
      </c>
      <c r="W427" s="23">
        <v>9</v>
      </c>
      <c r="X427" s="24"/>
    </row>
    <row r="428" spans="1:24" s="1" customFormat="1" ht="13.05" customHeight="1" x14ac:dyDescent="0.3">
      <c r="A428" s="25" t="s">
        <v>23</v>
      </c>
      <c r="B428" s="25" t="s">
        <v>577</v>
      </c>
      <c r="C428" s="12" t="s">
        <v>578</v>
      </c>
      <c r="D428" s="58"/>
      <c r="E428" s="39" t="str">
        <f t="shared" si="14"/>
        <v>Еще фото</v>
      </c>
      <c r="F428" s="14" t="s">
        <v>172</v>
      </c>
      <c r="G428" s="25" t="s">
        <v>200</v>
      </c>
      <c r="H428" s="25" t="s">
        <v>92</v>
      </c>
      <c r="I428" s="25" t="s">
        <v>93</v>
      </c>
      <c r="J428" s="15" t="s">
        <v>48</v>
      </c>
      <c r="K428" s="16" t="s">
        <v>49</v>
      </c>
      <c r="L428" s="60"/>
      <c r="M428" s="15"/>
      <c r="N428" s="15" t="s">
        <v>580</v>
      </c>
      <c r="O428" s="15"/>
      <c r="P428" s="16" t="s">
        <v>136</v>
      </c>
      <c r="Q428" s="17">
        <v>11099</v>
      </c>
      <c r="R428" s="18">
        <v>40</v>
      </c>
      <c r="S428" s="19">
        <v>7658.3099999999986</v>
      </c>
      <c r="T428" s="20" t="s">
        <v>97</v>
      </c>
      <c r="U428" s="21" t="s">
        <v>109</v>
      </c>
      <c r="V428" s="23">
        <v>37</v>
      </c>
      <c r="W428" s="23">
        <v>6</v>
      </c>
      <c r="X428" s="24"/>
    </row>
    <row r="429" spans="1:24" s="1" customFormat="1" ht="13.05" customHeight="1" x14ac:dyDescent="0.3">
      <c r="A429" s="25" t="s">
        <v>23</v>
      </c>
      <c r="B429" s="25" t="s">
        <v>577</v>
      </c>
      <c r="C429" s="12" t="s">
        <v>578</v>
      </c>
      <c r="D429" s="58"/>
      <c r="E429" s="39" t="str">
        <f t="shared" si="14"/>
        <v>Еще фото</v>
      </c>
      <c r="F429" s="14" t="s">
        <v>172</v>
      </c>
      <c r="G429" s="25" t="s">
        <v>200</v>
      </c>
      <c r="H429" s="25" t="s">
        <v>92</v>
      </c>
      <c r="I429" s="25" t="s">
        <v>93</v>
      </c>
      <c r="J429" s="15" t="s">
        <v>48</v>
      </c>
      <c r="K429" s="16" t="s">
        <v>49</v>
      </c>
      <c r="L429" s="60"/>
      <c r="M429" s="15"/>
      <c r="N429" s="15" t="s">
        <v>580</v>
      </c>
      <c r="O429" s="15"/>
      <c r="P429" s="16" t="s">
        <v>136</v>
      </c>
      <c r="Q429" s="17">
        <v>11099</v>
      </c>
      <c r="R429" s="18">
        <v>40</v>
      </c>
      <c r="S429" s="19">
        <v>7658.3099999999986</v>
      </c>
      <c r="T429" s="20" t="s">
        <v>97</v>
      </c>
      <c r="U429" s="21" t="s">
        <v>115</v>
      </c>
      <c r="V429" s="22" t="s">
        <v>572</v>
      </c>
      <c r="W429" s="23">
        <v>10</v>
      </c>
      <c r="X429" s="24"/>
    </row>
    <row r="430" spans="1:24" s="1" customFormat="1" ht="13.05" customHeight="1" x14ac:dyDescent="0.3">
      <c r="A430" s="25" t="s">
        <v>23</v>
      </c>
      <c r="B430" s="25" t="s">
        <v>577</v>
      </c>
      <c r="C430" s="12" t="s">
        <v>578</v>
      </c>
      <c r="D430" s="58"/>
      <c r="E430" s="39" t="str">
        <f t="shared" si="14"/>
        <v>Еще фото</v>
      </c>
      <c r="F430" s="14" t="s">
        <v>172</v>
      </c>
      <c r="G430" s="25" t="s">
        <v>200</v>
      </c>
      <c r="H430" s="25" t="s">
        <v>92</v>
      </c>
      <c r="I430" s="25" t="s">
        <v>93</v>
      </c>
      <c r="J430" s="15" t="s">
        <v>48</v>
      </c>
      <c r="K430" s="16" t="s">
        <v>49</v>
      </c>
      <c r="L430" s="60"/>
      <c r="M430" s="15"/>
      <c r="N430" s="15" t="s">
        <v>580</v>
      </c>
      <c r="O430" s="15"/>
      <c r="P430" s="16" t="s">
        <v>136</v>
      </c>
      <c r="Q430" s="17">
        <v>11099</v>
      </c>
      <c r="R430" s="18">
        <v>40</v>
      </c>
      <c r="S430" s="19">
        <v>7658.3099999999986</v>
      </c>
      <c r="T430" s="20" t="s">
        <v>97</v>
      </c>
      <c r="U430" s="21" t="s">
        <v>98</v>
      </c>
      <c r="V430" s="23">
        <v>38</v>
      </c>
      <c r="W430" s="23">
        <v>5</v>
      </c>
      <c r="X430" s="24"/>
    </row>
    <row r="431" spans="1:24" s="1" customFormat="1" ht="13.05" customHeight="1" x14ac:dyDescent="0.3">
      <c r="A431" s="25" t="s">
        <v>23</v>
      </c>
      <c r="B431" s="25" t="s">
        <v>577</v>
      </c>
      <c r="C431" s="12" t="s">
        <v>578</v>
      </c>
      <c r="D431" s="58"/>
      <c r="E431" s="39" t="str">
        <f t="shared" si="14"/>
        <v>Еще фото</v>
      </c>
      <c r="F431" s="14" t="s">
        <v>172</v>
      </c>
      <c r="G431" s="25" t="s">
        <v>200</v>
      </c>
      <c r="H431" s="25" t="s">
        <v>92</v>
      </c>
      <c r="I431" s="25" t="s">
        <v>93</v>
      </c>
      <c r="J431" s="15" t="s">
        <v>48</v>
      </c>
      <c r="K431" s="16" t="s">
        <v>49</v>
      </c>
      <c r="L431" s="60"/>
      <c r="M431" s="15"/>
      <c r="N431" s="15" t="s">
        <v>580</v>
      </c>
      <c r="O431" s="15"/>
      <c r="P431" s="16" t="s">
        <v>136</v>
      </c>
      <c r="Q431" s="17">
        <v>11099</v>
      </c>
      <c r="R431" s="18">
        <v>40</v>
      </c>
      <c r="S431" s="19">
        <v>7658.3099999999986</v>
      </c>
      <c r="T431" s="20" t="s">
        <v>97</v>
      </c>
      <c r="U431" s="21" t="s">
        <v>204</v>
      </c>
      <c r="V431" s="22" t="s">
        <v>576</v>
      </c>
      <c r="W431" s="23">
        <v>6</v>
      </c>
      <c r="X431" s="24"/>
    </row>
    <row r="432" spans="1:24" s="1" customFormat="1" ht="13.05" customHeight="1" x14ac:dyDescent="0.3">
      <c r="A432" s="25" t="s">
        <v>23</v>
      </c>
      <c r="B432" s="25" t="s">
        <v>577</v>
      </c>
      <c r="C432" s="12" t="s">
        <v>578</v>
      </c>
      <c r="D432" s="58"/>
      <c r="E432" s="39" t="str">
        <f t="shared" si="14"/>
        <v>Еще фото</v>
      </c>
      <c r="F432" s="14" t="s">
        <v>172</v>
      </c>
      <c r="G432" s="25" t="s">
        <v>200</v>
      </c>
      <c r="H432" s="25" t="s">
        <v>92</v>
      </c>
      <c r="I432" s="25" t="s">
        <v>93</v>
      </c>
      <c r="J432" s="15" t="s">
        <v>48</v>
      </c>
      <c r="K432" s="16" t="s">
        <v>49</v>
      </c>
      <c r="L432" s="60"/>
      <c r="M432" s="15"/>
      <c r="N432" s="15" t="s">
        <v>580</v>
      </c>
      <c r="O432" s="15"/>
      <c r="P432" s="16" t="s">
        <v>136</v>
      </c>
      <c r="Q432" s="17">
        <v>11099</v>
      </c>
      <c r="R432" s="18">
        <v>40</v>
      </c>
      <c r="S432" s="19">
        <v>7658.3099999999986</v>
      </c>
      <c r="T432" s="20" t="s">
        <v>97</v>
      </c>
      <c r="U432" s="21" t="s">
        <v>148</v>
      </c>
      <c r="V432" s="23">
        <v>40</v>
      </c>
      <c r="W432" s="23">
        <v>10</v>
      </c>
      <c r="X432" s="24"/>
    </row>
    <row r="433" spans="1:24" s="1" customFormat="1" ht="13.05" customHeight="1" x14ac:dyDescent="0.3">
      <c r="A433" s="25" t="s">
        <v>23</v>
      </c>
      <c r="B433" s="25" t="s">
        <v>577</v>
      </c>
      <c r="C433" s="12" t="s">
        <v>578</v>
      </c>
      <c r="D433" s="58"/>
      <c r="E433" s="39" t="str">
        <f t="shared" si="14"/>
        <v>Еще фото</v>
      </c>
      <c r="F433" s="14" t="s">
        <v>172</v>
      </c>
      <c r="G433" s="25" t="s">
        <v>200</v>
      </c>
      <c r="H433" s="25" t="s">
        <v>92</v>
      </c>
      <c r="I433" s="25" t="s">
        <v>93</v>
      </c>
      <c r="J433" s="15" t="s">
        <v>48</v>
      </c>
      <c r="K433" s="16" t="s">
        <v>49</v>
      </c>
      <c r="L433" s="60"/>
      <c r="M433" s="15"/>
      <c r="N433" s="15" t="s">
        <v>580</v>
      </c>
      <c r="O433" s="15"/>
      <c r="P433" s="16" t="s">
        <v>136</v>
      </c>
      <c r="Q433" s="17">
        <v>11099</v>
      </c>
      <c r="R433" s="18">
        <v>40</v>
      </c>
      <c r="S433" s="19">
        <v>7658.3099999999986</v>
      </c>
      <c r="T433" s="20" t="s">
        <v>97</v>
      </c>
      <c r="U433" s="21" t="s">
        <v>99</v>
      </c>
      <c r="V433" s="22" t="s">
        <v>573</v>
      </c>
      <c r="W433" s="23">
        <v>23</v>
      </c>
      <c r="X433" s="24"/>
    </row>
    <row r="434" spans="1:24" s="1" customFormat="1" ht="18" customHeight="1" x14ac:dyDescent="0.3">
      <c r="A434" s="25" t="s">
        <v>23</v>
      </c>
      <c r="B434" s="25" t="s">
        <v>577</v>
      </c>
      <c r="C434" s="12" t="s">
        <v>578</v>
      </c>
      <c r="D434" s="59"/>
      <c r="E434" s="39" t="str">
        <f t="shared" si="14"/>
        <v>Еще фото</v>
      </c>
      <c r="F434" s="14" t="s">
        <v>172</v>
      </c>
      <c r="G434" s="25" t="s">
        <v>200</v>
      </c>
      <c r="H434" s="25" t="s">
        <v>92</v>
      </c>
      <c r="I434" s="25" t="s">
        <v>93</v>
      </c>
      <c r="J434" s="15" t="s">
        <v>48</v>
      </c>
      <c r="K434" s="16" t="s">
        <v>49</v>
      </c>
      <c r="L434" s="56"/>
      <c r="M434" s="15"/>
      <c r="N434" s="15" t="s">
        <v>580</v>
      </c>
      <c r="O434" s="15"/>
      <c r="P434" s="16" t="s">
        <v>136</v>
      </c>
      <c r="Q434" s="17">
        <v>11099</v>
      </c>
      <c r="R434" s="18">
        <v>40</v>
      </c>
      <c r="S434" s="19">
        <v>7658.3099999999986</v>
      </c>
      <c r="T434" s="20" t="s">
        <v>97</v>
      </c>
      <c r="U434" s="21" t="s">
        <v>100</v>
      </c>
      <c r="V434" s="23">
        <v>41</v>
      </c>
      <c r="W434" s="23">
        <v>20</v>
      </c>
      <c r="X434" s="24"/>
    </row>
    <row r="435" spans="1:24" s="1" customFormat="1" ht="11" customHeight="1" x14ac:dyDescent="0.3">
      <c r="A435" s="11" t="s">
        <v>23</v>
      </c>
      <c r="B435" s="11" t="s">
        <v>569</v>
      </c>
      <c r="C435" s="12" t="s">
        <v>581</v>
      </c>
      <c r="D435" s="57"/>
      <c r="E435" s="39" t="str">
        <f t="shared" ref="E435:E447" si="15">HYPERLINK("https://www.google.ru/search?q=1081A066-100&amp;newwindow=1&amp;tbm=isch","Еще фото")</f>
        <v>Еще фото</v>
      </c>
      <c r="F435" s="14" t="s">
        <v>172</v>
      </c>
      <c r="G435" s="11" t="s">
        <v>200</v>
      </c>
      <c r="H435" s="11" t="s">
        <v>92</v>
      </c>
      <c r="I435" s="15" t="s">
        <v>93</v>
      </c>
      <c r="J435" s="15" t="s">
        <v>48</v>
      </c>
      <c r="K435" s="16" t="s">
        <v>85</v>
      </c>
      <c r="L435" s="55" t="s">
        <v>582</v>
      </c>
      <c r="M435" s="15"/>
      <c r="N435" s="15" t="s">
        <v>583</v>
      </c>
      <c r="O435" s="15"/>
      <c r="P435" s="16" t="s">
        <v>136</v>
      </c>
      <c r="Q435" s="17">
        <v>14699</v>
      </c>
      <c r="R435" s="18">
        <v>40</v>
      </c>
      <c r="S435" s="19">
        <v>10142.31</v>
      </c>
      <c r="T435" s="20" t="s">
        <v>97</v>
      </c>
      <c r="U435" s="21" t="s">
        <v>114</v>
      </c>
      <c r="V435" s="28">
        <v>36.5</v>
      </c>
      <c r="W435" s="23">
        <v>2</v>
      </c>
      <c r="X435" s="24"/>
    </row>
    <row r="436" spans="1:24" s="1" customFormat="1" ht="11" customHeight="1" x14ac:dyDescent="0.3">
      <c r="A436" s="25" t="s">
        <v>23</v>
      </c>
      <c r="B436" s="25" t="s">
        <v>569</v>
      </c>
      <c r="C436" s="12" t="s">
        <v>581</v>
      </c>
      <c r="D436" s="58"/>
      <c r="E436" s="39" t="str">
        <f t="shared" si="15"/>
        <v>Еще фото</v>
      </c>
      <c r="F436" s="14" t="s">
        <v>172</v>
      </c>
      <c r="G436" s="25" t="s">
        <v>200</v>
      </c>
      <c r="H436" s="25" t="s">
        <v>92</v>
      </c>
      <c r="I436" s="25" t="s">
        <v>93</v>
      </c>
      <c r="J436" s="15" t="s">
        <v>48</v>
      </c>
      <c r="K436" s="16" t="s">
        <v>85</v>
      </c>
      <c r="L436" s="60"/>
      <c r="M436" s="15"/>
      <c r="N436" s="15" t="s">
        <v>583</v>
      </c>
      <c r="O436" s="15"/>
      <c r="P436" s="16" t="s">
        <v>136</v>
      </c>
      <c r="Q436" s="17">
        <v>14699</v>
      </c>
      <c r="R436" s="18">
        <v>40</v>
      </c>
      <c r="S436" s="19">
        <v>10142.31</v>
      </c>
      <c r="T436" s="20" t="s">
        <v>97</v>
      </c>
      <c r="U436" s="21" t="s">
        <v>108</v>
      </c>
      <c r="V436" s="28">
        <v>37.5</v>
      </c>
      <c r="W436" s="23">
        <v>18</v>
      </c>
      <c r="X436" s="24"/>
    </row>
    <row r="437" spans="1:24" s="1" customFormat="1" ht="11" customHeight="1" x14ac:dyDescent="0.3">
      <c r="A437" s="25" t="s">
        <v>23</v>
      </c>
      <c r="B437" s="25" t="s">
        <v>569</v>
      </c>
      <c r="C437" s="12" t="s">
        <v>581</v>
      </c>
      <c r="D437" s="58"/>
      <c r="E437" s="39" t="str">
        <f t="shared" si="15"/>
        <v>Еще фото</v>
      </c>
      <c r="F437" s="14" t="s">
        <v>172</v>
      </c>
      <c r="G437" s="25" t="s">
        <v>200</v>
      </c>
      <c r="H437" s="25" t="s">
        <v>92</v>
      </c>
      <c r="I437" s="25" t="s">
        <v>93</v>
      </c>
      <c r="J437" s="15" t="s">
        <v>48</v>
      </c>
      <c r="K437" s="16" t="s">
        <v>85</v>
      </c>
      <c r="L437" s="60"/>
      <c r="M437" s="15"/>
      <c r="N437" s="15" t="s">
        <v>583</v>
      </c>
      <c r="O437" s="15"/>
      <c r="P437" s="16" t="s">
        <v>136</v>
      </c>
      <c r="Q437" s="17">
        <v>14699</v>
      </c>
      <c r="R437" s="18">
        <v>40</v>
      </c>
      <c r="S437" s="19">
        <v>10142.31</v>
      </c>
      <c r="T437" s="20" t="s">
        <v>97</v>
      </c>
      <c r="U437" s="21" t="s">
        <v>109</v>
      </c>
      <c r="V437" s="23">
        <v>38</v>
      </c>
      <c r="W437" s="23">
        <v>6</v>
      </c>
      <c r="X437" s="24"/>
    </row>
    <row r="438" spans="1:24" s="1" customFormat="1" ht="11" customHeight="1" x14ac:dyDescent="0.3">
      <c r="A438" s="25" t="s">
        <v>23</v>
      </c>
      <c r="B438" s="25" t="s">
        <v>569</v>
      </c>
      <c r="C438" s="12" t="s">
        <v>581</v>
      </c>
      <c r="D438" s="58"/>
      <c r="E438" s="39" t="str">
        <f t="shared" si="15"/>
        <v>Еще фото</v>
      </c>
      <c r="F438" s="14" t="s">
        <v>172</v>
      </c>
      <c r="G438" s="25" t="s">
        <v>200</v>
      </c>
      <c r="H438" s="25" t="s">
        <v>92</v>
      </c>
      <c r="I438" s="25" t="s">
        <v>93</v>
      </c>
      <c r="J438" s="15" t="s">
        <v>48</v>
      </c>
      <c r="K438" s="16" t="s">
        <v>85</v>
      </c>
      <c r="L438" s="60"/>
      <c r="M438" s="15"/>
      <c r="N438" s="15" t="s">
        <v>583</v>
      </c>
      <c r="O438" s="15"/>
      <c r="P438" s="16" t="s">
        <v>136</v>
      </c>
      <c r="Q438" s="17">
        <v>14699</v>
      </c>
      <c r="R438" s="18">
        <v>40</v>
      </c>
      <c r="S438" s="19">
        <v>10142.31</v>
      </c>
      <c r="T438" s="20" t="s">
        <v>97</v>
      </c>
      <c r="U438" s="21" t="s">
        <v>115</v>
      </c>
      <c r="V438" s="28">
        <v>38.5</v>
      </c>
      <c r="W438" s="23">
        <v>13</v>
      </c>
      <c r="X438" s="24"/>
    </row>
    <row r="439" spans="1:24" s="1" customFormat="1" ht="11" customHeight="1" x14ac:dyDescent="0.3">
      <c r="A439" s="25" t="s">
        <v>23</v>
      </c>
      <c r="B439" s="25" t="s">
        <v>569</v>
      </c>
      <c r="C439" s="12" t="s">
        <v>581</v>
      </c>
      <c r="D439" s="58"/>
      <c r="E439" s="39" t="str">
        <f t="shared" si="15"/>
        <v>Еще фото</v>
      </c>
      <c r="F439" s="14" t="s">
        <v>172</v>
      </c>
      <c r="G439" s="25" t="s">
        <v>200</v>
      </c>
      <c r="H439" s="25" t="s">
        <v>92</v>
      </c>
      <c r="I439" s="25" t="s">
        <v>93</v>
      </c>
      <c r="J439" s="15" t="s">
        <v>48</v>
      </c>
      <c r="K439" s="16" t="s">
        <v>85</v>
      </c>
      <c r="L439" s="60"/>
      <c r="M439" s="15"/>
      <c r="N439" s="15" t="s">
        <v>583</v>
      </c>
      <c r="O439" s="15"/>
      <c r="P439" s="16" t="s">
        <v>136</v>
      </c>
      <c r="Q439" s="17">
        <v>14699</v>
      </c>
      <c r="R439" s="18">
        <v>40</v>
      </c>
      <c r="S439" s="19">
        <v>10142.31</v>
      </c>
      <c r="T439" s="20" t="s">
        <v>97</v>
      </c>
      <c r="U439" s="21" t="s">
        <v>98</v>
      </c>
      <c r="V439" s="23">
        <v>39</v>
      </c>
      <c r="W439" s="23">
        <v>9</v>
      </c>
      <c r="X439" s="24"/>
    </row>
    <row r="440" spans="1:24" s="1" customFormat="1" ht="11" customHeight="1" x14ac:dyDescent="0.3">
      <c r="A440" s="25" t="s">
        <v>23</v>
      </c>
      <c r="B440" s="25" t="s">
        <v>569</v>
      </c>
      <c r="C440" s="12" t="s">
        <v>581</v>
      </c>
      <c r="D440" s="58"/>
      <c r="E440" s="39" t="str">
        <f t="shared" si="15"/>
        <v>Еще фото</v>
      </c>
      <c r="F440" s="14" t="s">
        <v>172</v>
      </c>
      <c r="G440" s="25" t="s">
        <v>200</v>
      </c>
      <c r="H440" s="25" t="s">
        <v>92</v>
      </c>
      <c r="I440" s="25" t="s">
        <v>93</v>
      </c>
      <c r="J440" s="15" t="s">
        <v>48</v>
      </c>
      <c r="K440" s="16" t="s">
        <v>85</v>
      </c>
      <c r="L440" s="60"/>
      <c r="M440" s="15"/>
      <c r="N440" s="15" t="s">
        <v>583</v>
      </c>
      <c r="O440" s="15"/>
      <c r="P440" s="16" t="s">
        <v>136</v>
      </c>
      <c r="Q440" s="17">
        <v>14699</v>
      </c>
      <c r="R440" s="18">
        <v>40</v>
      </c>
      <c r="S440" s="19">
        <v>10142.31</v>
      </c>
      <c r="T440" s="20" t="s">
        <v>97</v>
      </c>
      <c r="U440" s="21" t="s">
        <v>204</v>
      </c>
      <c r="V440" s="23">
        <v>40</v>
      </c>
      <c r="W440" s="23">
        <v>11</v>
      </c>
      <c r="X440" s="24"/>
    </row>
    <row r="441" spans="1:24" s="1" customFormat="1" ht="11" customHeight="1" x14ac:dyDescent="0.3">
      <c r="A441" s="25" t="s">
        <v>23</v>
      </c>
      <c r="B441" s="25" t="s">
        <v>569</v>
      </c>
      <c r="C441" s="12" t="s">
        <v>581</v>
      </c>
      <c r="D441" s="58"/>
      <c r="E441" s="39" t="str">
        <f t="shared" si="15"/>
        <v>Еще фото</v>
      </c>
      <c r="F441" s="14" t="s">
        <v>172</v>
      </c>
      <c r="G441" s="25" t="s">
        <v>200</v>
      </c>
      <c r="H441" s="25" t="s">
        <v>92</v>
      </c>
      <c r="I441" s="25" t="s">
        <v>93</v>
      </c>
      <c r="J441" s="15" t="s">
        <v>48</v>
      </c>
      <c r="K441" s="16" t="s">
        <v>85</v>
      </c>
      <c r="L441" s="60"/>
      <c r="M441" s="15"/>
      <c r="N441" s="15" t="s">
        <v>583</v>
      </c>
      <c r="O441" s="15"/>
      <c r="P441" s="16" t="s">
        <v>136</v>
      </c>
      <c r="Q441" s="17">
        <v>14699</v>
      </c>
      <c r="R441" s="18">
        <v>40</v>
      </c>
      <c r="S441" s="19">
        <v>10142.31</v>
      </c>
      <c r="T441" s="20" t="s">
        <v>97</v>
      </c>
      <c r="U441" s="21" t="s">
        <v>148</v>
      </c>
      <c r="V441" s="28">
        <v>40.5</v>
      </c>
      <c r="W441" s="23">
        <v>22</v>
      </c>
      <c r="X441" s="24"/>
    </row>
    <row r="442" spans="1:24" s="1" customFormat="1" ht="11" customHeight="1" x14ac:dyDescent="0.3">
      <c r="A442" s="25" t="s">
        <v>23</v>
      </c>
      <c r="B442" s="25" t="s">
        <v>569</v>
      </c>
      <c r="C442" s="12" t="s">
        <v>581</v>
      </c>
      <c r="D442" s="58"/>
      <c r="E442" s="39" t="str">
        <f t="shared" si="15"/>
        <v>Еще фото</v>
      </c>
      <c r="F442" s="14" t="s">
        <v>172</v>
      </c>
      <c r="G442" s="25" t="s">
        <v>200</v>
      </c>
      <c r="H442" s="25" t="s">
        <v>92</v>
      </c>
      <c r="I442" s="25" t="s">
        <v>93</v>
      </c>
      <c r="J442" s="15" t="s">
        <v>48</v>
      </c>
      <c r="K442" s="16" t="s">
        <v>85</v>
      </c>
      <c r="L442" s="60"/>
      <c r="M442" s="15"/>
      <c r="N442" s="15" t="s">
        <v>583</v>
      </c>
      <c r="O442" s="15"/>
      <c r="P442" s="16" t="s">
        <v>136</v>
      </c>
      <c r="Q442" s="17">
        <v>14699</v>
      </c>
      <c r="R442" s="18">
        <v>40</v>
      </c>
      <c r="S442" s="19">
        <v>10142.31</v>
      </c>
      <c r="T442" s="20" t="s">
        <v>97</v>
      </c>
      <c r="U442" s="21" t="s">
        <v>99</v>
      </c>
      <c r="V442" s="23">
        <v>41</v>
      </c>
      <c r="W442" s="23">
        <v>20</v>
      </c>
      <c r="X442" s="24"/>
    </row>
    <row r="443" spans="1:24" s="1" customFormat="1" ht="11" customHeight="1" x14ac:dyDescent="0.3">
      <c r="A443" s="25" t="s">
        <v>23</v>
      </c>
      <c r="B443" s="25" t="s">
        <v>569</v>
      </c>
      <c r="C443" s="12" t="s">
        <v>581</v>
      </c>
      <c r="D443" s="58"/>
      <c r="E443" s="39" t="str">
        <f t="shared" si="15"/>
        <v>Еще фото</v>
      </c>
      <c r="F443" s="14" t="s">
        <v>172</v>
      </c>
      <c r="G443" s="25" t="s">
        <v>200</v>
      </c>
      <c r="H443" s="25" t="s">
        <v>92</v>
      </c>
      <c r="I443" s="25" t="s">
        <v>93</v>
      </c>
      <c r="J443" s="15" t="s">
        <v>48</v>
      </c>
      <c r="K443" s="16" t="s">
        <v>85</v>
      </c>
      <c r="L443" s="60"/>
      <c r="M443" s="15"/>
      <c r="N443" s="15" t="s">
        <v>583</v>
      </c>
      <c r="O443" s="15"/>
      <c r="P443" s="16" t="s">
        <v>136</v>
      </c>
      <c r="Q443" s="17">
        <v>14699</v>
      </c>
      <c r="R443" s="18">
        <v>40</v>
      </c>
      <c r="S443" s="19">
        <v>10142.31</v>
      </c>
      <c r="T443" s="20" t="s">
        <v>97</v>
      </c>
      <c r="U443" s="21" t="s">
        <v>100</v>
      </c>
      <c r="V443" s="23">
        <v>42</v>
      </c>
      <c r="W443" s="23">
        <v>20</v>
      </c>
      <c r="X443" s="24"/>
    </row>
    <row r="444" spans="1:24" s="1" customFormat="1" ht="11" customHeight="1" x14ac:dyDescent="0.3">
      <c r="A444" s="15" t="s">
        <v>23</v>
      </c>
      <c r="B444" s="15" t="s">
        <v>569</v>
      </c>
      <c r="C444" s="12" t="s">
        <v>581</v>
      </c>
      <c r="D444" s="58"/>
      <c r="E444" s="39" t="str">
        <f t="shared" si="15"/>
        <v>Еще фото</v>
      </c>
      <c r="F444" s="35" t="s">
        <v>172</v>
      </c>
      <c r="G444" s="15" t="s">
        <v>200</v>
      </c>
      <c r="H444" s="15" t="s">
        <v>92</v>
      </c>
      <c r="I444" s="15" t="s">
        <v>93</v>
      </c>
      <c r="J444" s="15" t="s">
        <v>48</v>
      </c>
      <c r="K444" s="15" t="s">
        <v>85</v>
      </c>
      <c r="L444" s="60"/>
      <c r="M444" s="15"/>
      <c r="N444" s="15" t="s">
        <v>583</v>
      </c>
      <c r="O444" s="15"/>
      <c r="P444" s="15" t="s">
        <v>136</v>
      </c>
      <c r="Q444" s="32">
        <v>14699</v>
      </c>
      <c r="R444" s="33">
        <v>40</v>
      </c>
      <c r="S444" s="34">
        <v>10142.31</v>
      </c>
      <c r="T444" s="20" t="s">
        <v>97</v>
      </c>
      <c r="U444" s="21" t="s">
        <v>101</v>
      </c>
      <c r="V444" s="28">
        <v>42.5</v>
      </c>
      <c r="W444" s="23">
        <v>20</v>
      </c>
      <c r="X444" s="24"/>
    </row>
    <row r="445" spans="1:24" s="1" customFormat="1" ht="11" customHeight="1" x14ac:dyDescent="0.3">
      <c r="A445" s="15" t="s">
        <v>23</v>
      </c>
      <c r="B445" s="15" t="s">
        <v>569</v>
      </c>
      <c r="C445" s="12" t="s">
        <v>581</v>
      </c>
      <c r="D445" s="58"/>
      <c r="E445" s="39" t="str">
        <f t="shared" si="15"/>
        <v>Еще фото</v>
      </c>
      <c r="F445" s="35" t="s">
        <v>172</v>
      </c>
      <c r="G445" s="15" t="s">
        <v>200</v>
      </c>
      <c r="H445" s="15" t="s">
        <v>92</v>
      </c>
      <c r="I445" s="15" t="s">
        <v>93</v>
      </c>
      <c r="J445" s="15" t="s">
        <v>48</v>
      </c>
      <c r="K445" s="15" t="s">
        <v>85</v>
      </c>
      <c r="L445" s="60"/>
      <c r="M445" s="15"/>
      <c r="N445" s="15" t="s">
        <v>583</v>
      </c>
      <c r="O445" s="15"/>
      <c r="P445" s="15" t="s">
        <v>136</v>
      </c>
      <c r="Q445" s="32">
        <v>14699</v>
      </c>
      <c r="R445" s="33">
        <v>40</v>
      </c>
      <c r="S445" s="34">
        <v>10142.31</v>
      </c>
      <c r="T445" s="20" t="s">
        <v>97</v>
      </c>
      <c r="U445" s="21" t="s">
        <v>102</v>
      </c>
      <c r="V445" s="23">
        <v>43</v>
      </c>
      <c r="W445" s="23">
        <v>13</v>
      </c>
      <c r="X445" s="24"/>
    </row>
    <row r="446" spans="1:24" s="1" customFormat="1" ht="11" customHeight="1" x14ac:dyDescent="0.3">
      <c r="A446" s="15" t="s">
        <v>23</v>
      </c>
      <c r="B446" s="15" t="s">
        <v>569</v>
      </c>
      <c r="C446" s="12" t="s">
        <v>581</v>
      </c>
      <c r="D446" s="58"/>
      <c r="E446" s="39" t="str">
        <f t="shared" si="15"/>
        <v>Еще фото</v>
      </c>
      <c r="F446" s="35" t="s">
        <v>172</v>
      </c>
      <c r="G446" s="15" t="s">
        <v>200</v>
      </c>
      <c r="H446" s="15" t="s">
        <v>92</v>
      </c>
      <c r="I446" s="15" t="s">
        <v>93</v>
      </c>
      <c r="J446" s="15" t="s">
        <v>48</v>
      </c>
      <c r="K446" s="15" t="s">
        <v>85</v>
      </c>
      <c r="L446" s="60"/>
      <c r="M446" s="15"/>
      <c r="N446" s="15" t="s">
        <v>583</v>
      </c>
      <c r="O446" s="15"/>
      <c r="P446" s="15" t="s">
        <v>136</v>
      </c>
      <c r="Q446" s="32">
        <v>14699</v>
      </c>
      <c r="R446" s="33">
        <v>40</v>
      </c>
      <c r="S446" s="34">
        <v>10142.31</v>
      </c>
      <c r="T446" s="20" t="s">
        <v>97</v>
      </c>
      <c r="U446" s="21" t="s">
        <v>225</v>
      </c>
      <c r="V446" s="28">
        <v>43.5</v>
      </c>
      <c r="W446" s="23">
        <v>22</v>
      </c>
      <c r="X446" s="24"/>
    </row>
    <row r="447" spans="1:24" s="1" customFormat="1" ht="11" customHeight="1" x14ac:dyDescent="0.3">
      <c r="A447" s="15" t="s">
        <v>23</v>
      </c>
      <c r="B447" s="15" t="s">
        <v>569</v>
      </c>
      <c r="C447" s="12" t="s">
        <v>581</v>
      </c>
      <c r="D447" s="59"/>
      <c r="E447" s="39" t="str">
        <f t="shared" si="15"/>
        <v>Еще фото</v>
      </c>
      <c r="F447" s="35" t="s">
        <v>172</v>
      </c>
      <c r="G447" s="15" t="s">
        <v>200</v>
      </c>
      <c r="H447" s="15" t="s">
        <v>92</v>
      </c>
      <c r="I447" s="15" t="s">
        <v>93</v>
      </c>
      <c r="J447" s="15" t="s">
        <v>48</v>
      </c>
      <c r="K447" s="15" t="s">
        <v>85</v>
      </c>
      <c r="L447" s="56"/>
      <c r="M447" s="15"/>
      <c r="N447" s="15" t="s">
        <v>583</v>
      </c>
      <c r="O447" s="15"/>
      <c r="P447" s="15" t="s">
        <v>136</v>
      </c>
      <c r="Q447" s="32">
        <v>14699</v>
      </c>
      <c r="R447" s="33">
        <v>40</v>
      </c>
      <c r="S447" s="34">
        <v>10142.31</v>
      </c>
      <c r="T447" s="20" t="s">
        <v>97</v>
      </c>
      <c r="U447" s="21" t="s">
        <v>124</v>
      </c>
      <c r="V447" s="28">
        <v>44.5</v>
      </c>
      <c r="W447" s="23">
        <v>20</v>
      </c>
      <c r="X447" s="24"/>
    </row>
    <row r="448" spans="1:24" s="1" customFormat="1" ht="11" customHeight="1" x14ac:dyDescent="0.3">
      <c r="A448" s="11" t="s">
        <v>23</v>
      </c>
      <c r="B448" s="11" t="s">
        <v>584</v>
      </c>
      <c r="C448" s="12" t="s">
        <v>585</v>
      </c>
      <c r="D448" s="57"/>
      <c r="E448" s="39" t="str">
        <f t="shared" ref="E448:E460" si="16">HYPERLINK("https://www.google.ru/search?q=1084A011-022&amp;newwindow=1&amp;tbm=isch","Еще фото")</f>
        <v>Еще фото</v>
      </c>
      <c r="F448" s="14"/>
      <c r="G448" s="11" t="s">
        <v>200</v>
      </c>
      <c r="H448" s="11" t="s">
        <v>92</v>
      </c>
      <c r="I448" s="15" t="s">
        <v>93</v>
      </c>
      <c r="J448" s="15" t="s">
        <v>48</v>
      </c>
      <c r="K448" s="16" t="s">
        <v>133</v>
      </c>
      <c r="L448" s="55" t="s">
        <v>586</v>
      </c>
      <c r="M448" s="15"/>
      <c r="N448" s="15" t="s">
        <v>32</v>
      </c>
      <c r="O448" s="15"/>
      <c r="P448" s="16" t="s">
        <v>136</v>
      </c>
      <c r="Q448" s="17">
        <v>7999</v>
      </c>
      <c r="R448" s="18">
        <v>40</v>
      </c>
      <c r="S448" s="19">
        <v>5519.3099999999995</v>
      </c>
      <c r="T448" s="20" t="s">
        <v>97</v>
      </c>
      <c r="U448" s="21" t="s">
        <v>163</v>
      </c>
      <c r="V448" s="28">
        <v>24.5</v>
      </c>
      <c r="W448" s="23">
        <v>3</v>
      </c>
      <c r="X448" s="24"/>
    </row>
    <row r="449" spans="1:24" s="1" customFormat="1" ht="11" customHeight="1" x14ac:dyDescent="0.3">
      <c r="A449" s="25" t="s">
        <v>23</v>
      </c>
      <c r="B449" s="25" t="s">
        <v>584</v>
      </c>
      <c r="C449" s="12" t="s">
        <v>585</v>
      </c>
      <c r="D449" s="58"/>
      <c r="E449" s="39" t="str">
        <f t="shared" si="16"/>
        <v>Еще фото</v>
      </c>
      <c r="F449" s="14"/>
      <c r="G449" s="25" t="s">
        <v>200</v>
      </c>
      <c r="H449" s="25" t="s">
        <v>92</v>
      </c>
      <c r="I449" s="25" t="s">
        <v>93</v>
      </c>
      <c r="J449" s="15" t="s">
        <v>48</v>
      </c>
      <c r="K449" s="16" t="s">
        <v>133</v>
      </c>
      <c r="L449" s="60"/>
      <c r="M449" s="15"/>
      <c r="N449" s="15" t="s">
        <v>32</v>
      </c>
      <c r="O449" s="15"/>
      <c r="P449" s="16" t="s">
        <v>136</v>
      </c>
      <c r="Q449" s="17">
        <v>7999</v>
      </c>
      <c r="R449" s="18">
        <v>40</v>
      </c>
      <c r="S449" s="19">
        <v>5519.3099999999995</v>
      </c>
      <c r="T449" s="20" t="s">
        <v>97</v>
      </c>
      <c r="U449" s="21" t="s">
        <v>164</v>
      </c>
      <c r="V449" s="28">
        <v>25.5</v>
      </c>
      <c r="W449" s="23">
        <v>4</v>
      </c>
      <c r="X449" s="24"/>
    </row>
    <row r="450" spans="1:24" s="1" customFormat="1" ht="11" customHeight="1" x14ac:dyDescent="0.3">
      <c r="A450" s="25" t="s">
        <v>23</v>
      </c>
      <c r="B450" s="25" t="s">
        <v>584</v>
      </c>
      <c r="C450" s="12" t="s">
        <v>585</v>
      </c>
      <c r="D450" s="58"/>
      <c r="E450" s="39" t="str">
        <f t="shared" si="16"/>
        <v>Еще фото</v>
      </c>
      <c r="F450" s="14"/>
      <c r="G450" s="25" t="s">
        <v>200</v>
      </c>
      <c r="H450" s="25" t="s">
        <v>92</v>
      </c>
      <c r="I450" s="25" t="s">
        <v>93</v>
      </c>
      <c r="J450" s="15" t="s">
        <v>48</v>
      </c>
      <c r="K450" s="16" t="s">
        <v>133</v>
      </c>
      <c r="L450" s="60"/>
      <c r="M450" s="15"/>
      <c r="N450" s="15" t="s">
        <v>32</v>
      </c>
      <c r="O450" s="15"/>
      <c r="P450" s="16" t="s">
        <v>136</v>
      </c>
      <c r="Q450" s="17">
        <v>7999</v>
      </c>
      <c r="R450" s="18">
        <v>40</v>
      </c>
      <c r="S450" s="19">
        <v>5519.3099999999995</v>
      </c>
      <c r="T450" s="20" t="s">
        <v>97</v>
      </c>
      <c r="U450" s="21" t="s">
        <v>541</v>
      </c>
      <c r="V450" s="23">
        <v>27</v>
      </c>
      <c r="W450" s="23">
        <v>5</v>
      </c>
      <c r="X450" s="24"/>
    </row>
    <row r="451" spans="1:24" s="1" customFormat="1" ht="11" customHeight="1" x14ac:dyDescent="0.3">
      <c r="A451" s="25" t="s">
        <v>23</v>
      </c>
      <c r="B451" s="25" t="s">
        <v>584</v>
      </c>
      <c r="C451" s="12" t="s">
        <v>585</v>
      </c>
      <c r="D451" s="58"/>
      <c r="E451" s="39" t="str">
        <f t="shared" si="16"/>
        <v>Еще фото</v>
      </c>
      <c r="F451" s="14"/>
      <c r="G451" s="25" t="s">
        <v>200</v>
      </c>
      <c r="H451" s="25" t="s">
        <v>92</v>
      </c>
      <c r="I451" s="25" t="s">
        <v>93</v>
      </c>
      <c r="J451" s="15" t="s">
        <v>48</v>
      </c>
      <c r="K451" s="16" t="s">
        <v>133</v>
      </c>
      <c r="L451" s="60"/>
      <c r="M451" s="15"/>
      <c r="N451" s="15" t="s">
        <v>32</v>
      </c>
      <c r="O451" s="15"/>
      <c r="P451" s="16" t="s">
        <v>136</v>
      </c>
      <c r="Q451" s="17">
        <v>7999</v>
      </c>
      <c r="R451" s="18">
        <v>40</v>
      </c>
      <c r="S451" s="19">
        <v>5519.3099999999995</v>
      </c>
      <c r="T451" s="20" t="s">
        <v>97</v>
      </c>
      <c r="U451" s="21" t="s">
        <v>542</v>
      </c>
      <c r="V451" s="23">
        <v>29</v>
      </c>
      <c r="W451" s="23">
        <v>5</v>
      </c>
      <c r="X451" s="24"/>
    </row>
    <row r="452" spans="1:24" s="1" customFormat="1" ht="11" customHeight="1" x14ac:dyDescent="0.3">
      <c r="A452" s="25" t="s">
        <v>23</v>
      </c>
      <c r="B452" s="25" t="s">
        <v>584</v>
      </c>
      <c r="C452" s="12" t="s">
        <v>585</v>
      </c>
      <c r="D452" s="58"/>
      <c r="E452" s="39" t="str">
        <f t="shared" si="16"/>
        <v>Еще фото</v>
      </c>
      <c r="F452" s="14"/>
      <c r="G452" s="25" t="s">
        <v>200</v>
      </c>
      <c r="H452" s="25" t="s">
        <v>92</v>
      </c>
      <c r="I452" s="25" t="s">
        <v>93</v>
      </c>
      <c r="J452" s="15" t="s">
        <v>48</v>
      </c>
      <c r="K452" s="16" t="s">
        <v>133</v>
      </c>
      <c r="L452" s="60"/>
      <c r="M452" s="15"/>
      <c r="N452" s="15" t="s">
        <v>32</v>
      </c>
      <c r="O452" s="15"/>
      <c r="P452" s="16" t="s">
        <v>136</v>
      </c>
      <c r="Q452" s="17">
        <v>7999</v>
      </c>
      <c r="R452" s="18">
        <v>40</v>
      </c>
      <c r="S452" s="19">
        <v>5519.3099999999995</v>
      </c>
      <c r="T452" s="20" t="s">
        <v>97</v>
      </c>
      <c r="U452" s="21" t="s">
        <v>165</v>
      </c>
      <c r="V452" s="23">
        <v>30</v>
      </c>
      <c r="W452" s="23">
        <v>5</v>
      </c>
      <c r="X452" s="24"/>
    </row>
    <row r="453" spans="1:24" s="1" customFormat="1" ht="11" customHeight="1" x14ac:dyDescent="0.3">
      <c r="A453" s="25" t="s">
        <v>23</v>
      </c>
      <c r="B453" s="25" t="s">
        <v>584</v>
      </c>
      <c r="C453" s="12" t="s">
        <v>585</v>
      </c>
      <c r="D453" s="58"/>
      <c r="E453" s="39" t="str">
        <f t="shared" si="16"/>
        <v>Еще фото</v>
      </c>
      <c r="F453" s="14"/>
      <c r="G453" s="25" t="s">
        <v>200</v>
      </c>
      <c r="H453" s="25" t="s">
        <v>92</v>
      </c>
      <c r="I453" s="25" t="s">
        <v>93</v>
      </c>
      <c r="J453" s="15" t="s">
        <v>48</v>
      </c>
      <c r="K453" s="16" t="s">
        <v>133</v>
      </c>
      <c r="L453" s="60"/>
      <c r="M453" s="15"/>
      <c r="N453" s="15" t="s">
        <v>32</v>
      </c>
      <c r="O453" s="15"/>
      <c r="P453" s="16" t="s">
        <v>136</v>
      </c>
      <c r="Q453" s="17">
        <v>7999</v>
      </c>
      <c r="R453" s="18">
        <v>40</v>
      </c>
      <c r="S453" s="19">
        <v>5519.3099999999995</v>
      </c>
      <c r="T453" s="20" t="s">
        <v>97</v>
      </c>
      <c r="U453" s="21" t="s">
        <v>152</v>
      </c>
      <c r="V453" s="23">
        <v>31</v>
      </c>
      <c r="W453" s="23">
        <v>7</v>
      </c>
      <c r="X453" s="24"/>
    </row>
    <row r="454" spans="1:24" s="1" customFormat="1" ht="11" customHeight="1" x14ac:dyDescent="0.3">
      <c r="A454" s="25" t="s">
        <v>23</v>
      </c>
      <c r="B454" s="25" t="s">
        <v>584</v>
      </c>
      <c r="C454" s="12" t="s">
        <v>585</v>
      </c>
      <c r="D454" s="58"/>
      <c r="E454" s="39" t="str">
        <f t="shared" si="16"/>
        <v>Еще фото</v>
      </c>
      <c r="F454" s="14"/>
      <c r="G454" s="25" t="s">
        <v>200</v>
      </c>
      <c r="H454" s="25" t="s">
        <v>92</v>
      </c>
      <c r="I454" s="25" t="s">
        <v>93</v>
      </c>
      <c r="J454" s="15" t="s">
        <v>48</v>
      </c>
      <c r="K454" s="16" t="s">
        <v>133</v>
      </c>
      <c r="L454" s="60"/>
      <c r="M454" s="15"/>
      <c r="N454" s="15" t="s">
        <v>32</v>
      </c>
      <c r="O454" s="15"/>
      <c r="P454" s="16" t="s">
        <v>136</v>
      </c>
      <c r="Q454" s="17">
        <v>7999</v>
      </c>
      <c r="R454" s="18">
        <v>40</v>
      </c>
      <c r="S454" s="19">
        <v>5519.3099999999995</v>
      </c>
      <c r="T454" s="20" t="s">
        <v>97</v>
      </c>
      <c r="U454" s="21" t="s">
        <v>153</v>
      </c>
      <c r="V454" s="28">
        <v>31.5</v>
      </c>
      <c r="W454" s="23">
        <v>5</v>
      </c>
      <c r="X454" s="24"/>
    </row>
    <row r="455" spans="1:24" s="1" customFormat="1" ht="11" customHeight="1" x14ac:dyDescent="0.3">
      <c r="A455" s="25" t="s">
        <v>23</v>
      </c>
      <c r="B455" s="25" t="s">
        <v>584</v>
      </c>
      <c r="C455" s="12" t="s">
        <v>585</v>
      </c>
      <c r="D455" s="58"/>
      <c r="E455" s="39" t="str">
        <f t="shared" si="16"/>
        <v>Еще фото</v>
      </c>
      <c r="F455" s="14"/>
      <c r="G455" s="25" t="s">
        <v>200</v>
      </c>
      <c r="H455" s="25" t="s">
        <v>92</v>
      </c>
      <c r="I455" s="25" t="s">
        <v>93</v>
      </c>
      <c r="J455" s="15" t="s">
        <v>48</v>
      </c>
      <c r="K455" s="16" t="s">
        <v>133</v>
      </c>
      <c r="L455" s="60"/>
      <c r="M455" s="15"/>
      <c r="N455" s="15" t="s">
        <v>32</v>
      </c>
      <c r="O455" s="15"/>
      <c r="P455" s="16" t="s">
        <v>136</v>
      </c>
      <c r="Q455" s="17">
        <v>7999</v>
      </c>
      <c r="R455" s="18">
        <v>40</v>
      </c>
      <c r="S455" s="19">
        <v>5519.3099999999995</v>
      </c>
      <c r="T455" s="20" t="s">
        <v>97</v>
      </c>
      <c r="U455" s="21" t="s">
        <v>154</v>
      </c>
      <c r="V455" s="23">
        <v>32</v>
      </c>
      <c r="W455" s="23">
        <v>13</v>
      </c>
      <c r="X455" s="24"/>
    </row>
    <row r="456" spans="1:24" s="1" customFormat="1" ht="11" customHeight="1" x14ac:dyDescent="0.3">
      <c r="A456" s="25" t="s">
        <v>23</v>
      </c>
      <c r="B456" s="25" t="s">
        <v>584</v>
      </c>
      <c r="C456" s="12" t="s">
        <v>585</v>
      </c>
      <c r="D456" s="58"/>
      <c r="E456" s="39" t="str">
        <f t="shared" si="16"/>
        <v>Еще фото</v>
      </c>
      <c r="F456" s="14"/>
      <c r="G456" s="25" t="s">
        <v>200</v>
      </c>
      <c r="H456" s="25" t="s">
        <v>92</v>
      </c>
      <c r="I456" s="25" t="s">
        <v>93</v>
      </c>
      <c r="J456" s="15" t="s">
        <v>48</v>
      </c>
      <c r="K456" s="16" t="s">
        <v>133</v>
      </c>
      <c r="L456" s="60"/>
      <c r="M456" s="15"/>
      <c r="N456" s="15" t="s">
        <v>32</v>
      </c>
      <c r="O456" s="15"/>
      <c r="P456" s="16" t="s">
        <v>136</v>
      </c>
      <c r="Q456" s="17">
        <v>7999</v>
      </c>
      <c r="R456" s="18">
        <v>40</v>
      </c>
      <c r="S456" s="19">
        <v>5519.3099999999995</v>
      </c>
      <c r="T456" s="20" t="s">
        <v>97</v>
      </c>
      <c r="U456" s="21" t="s">
        <v>155</v>
      </c>
      <c r="V456" s="22" t="s">
        <v>587</v>
      </c>
      <c r="W456" s="23">
        <v>2</v>
      </c>
      <c r="X456" s="24"/>
    </row>
    <row r="457" spans="1:24" s="1" customFormat="1" ht="11" customHeight="1" x14ac:dyDescent="0.3">
      <c r="A457" s="15" t="s">
        <v>23</v>
      </c>
      <c r="B457" s="15" t="s">
        <v>584</v>
      </c>
      <c r="C457" s="12" t="s">
        <v>585</v>
      </c>
      <c r="D457" s="58"/>
      <c r="E457" s="39" t="str">
        <f t="shared" si="16"/>
        <v>Еще фото</v>
      </c>
      <c r="F457" s="35"/>
      <c r="G457" s="15" t="s">
        <v>200</v>
      </c>
      <c r="H457" s="15" t="s">
        <v>92</v>
      </c>
      <c r="I457" s="15" t="s">
        <v>93</v>
      </c>
      <c r="J457" s="15" t="s">
        <v>48</v>
      </c>
      <c r="K457" s="15" t="s">
        <v>133</v>
      </c>
      <c r="L457" s="60"/>
      <c r="M457" s="15"/>
      <c r="N457" s="15" t="s">
        <v>32</v>
      </c>
      <c r="O457" s="15"/>
      <c r="P457" s="15" t="s">
        <v>136</v>
      </c>
      <c r="Q457" s="32">
        <v>7999</v>
      </c>
      <c r="R457" s="33">
        <v>40</v>
      </c>
      <c r="S457" s="34">
        <v>5519.3099999999995</v>
      </c>
      <c r="T457" s="20" t="s">
        <v>97</v>
      </c>
      <c r="U457" s="21" t="s">
        <v>156</v>
      </c>
      <c r="V457" s="22" t="s">
        <v>588</v>
      </c>
      <c r="W457" s="23">
        <v>1</v>
      </c>
      <c r="X457" s="24"/>
    </row>
    <row r="458" spans="1:24" s="1" customFormat="1" ht="11" customHeight="1" x14ac:dyDescent="0.3">
      <c r="A458" s="15" t="s">
        <v>23</v>
      </c>
      <c r="B458" s="15" t="s">
        <v>584</v>
      </c>
      <c r="C458" s="12" t="s">
        <v>585</v>
      </c>
      <c r="D458" s="58"/>
      <c r="E458" s="39" t="str">
        <f t="shared" si="16"/>
        <v>Еще фото</v>
      </c>
      <c r="F458" s="35"/>
      <c r="G458" s="15" t="s">
        <v>200</v>
      </c>
      <c r="H458" s="15" t="s">
        <v>92</v>
      </c>
      <c r="I458" s="15" t="s">
        <v>93</v>
      </c>
      <c r="J458" s="15" t="s">
        <v>48</v>
      </c>
      <c r="K458" s="15" t="s">
        <v>133</v>
      </c>
      <c r="L458" s="60"/>
      <c r="M458" s="15"/>
      <c r="N458" s="15" t="s">
        <v>32</v>
      </c>
      <c r="O458" s="15"/>
      <c r="P458" s="15" t="s">
        <v>136</v>
      </c>
      <c r="Q458" s="32">
        <v>7999</v>
      </c>
      <c r="R458" s="33">
        <v>40</v>
      </c>
      <c r="S458" s="34">
        <v>5519.3099999999995</v>
      </c>
      <c r="T458" s="20" t="s">
        <v>97</v>
      </c>
      <c r="U458" s="21" t="s">
        <v>157</v>
      </c>
      <c r="V458" s="22" t="s">
        <v>589</v>
      </c>
      <c r="W458" s="23">
        <v>17</v>
      </c>
      <c r="X458" s="24"/>
    </row>
    <row r="459" spans="1:24" s="1" customFormat="1" ht="11" customHeight="1" x14ac:dyDescent="0.3">
      <c r="A459" s="15" t="s">
        <v>23</v>
      </c>
      <c r="B459" s="15" t="s">
        <v>584</v>
      </c>
      <c r="C459" s="12" t="s">
        <v>585</v>
      </c>
      <c r="D459" s="58"/>
      <c r="E459" s="39" t="str">
        <f t="shared" si="16"/>
        <v>Еще фото</v>
      </c>
      <c r="F459" s="35"/>
      <c r="G459" s="15" t="s">
        <v>200</v>
      </c>
      <c r="H459" s="15" t="s">
        <v>92</v>
      </c>
      <c r="I459" s="15" t="s">
        <v>93</v>
      </c>
      <c r="J459" s="15" t="s">
        <v>48</v>
      </c>
      <c r="K459" s="15" t="s">
        <v>133</v>
      </c>
      <c r="L459" s="60"/>
      <c r="M459" s="15"/>
      <c r="N459" s="15" t="s">
        <v>32</v>
      </c>
      <c r="O459" s="15"/>
      <c r="P459" s="15" t="s">
        <v>136</v>
      </c>
      <c r="Q459" s="32">
        <v>7999</v>
      </c>
      <c r="R459" s="33">
        <v>40</v>
      </c>
      <c r="S459" s="34">
        <v>5519.3099999999995</v>
      </c>
      <c r="T459" s="20" t="s">
        <v>97</v>
      </c>
      <c r="U459" s="21" t="s">
        <v>114</v>
      </c>
      <c r="V459" s="22" t="s">
        <v>590</v>
      </c>
      <c r="W459" s="23">
        <v>29</v>
      </c>
      <c r="X459" s="24"/>
    </row>
    <row r="460" spans="1:24" s="1" customFormat="1" ht="11" customHeight="1" x14ac:dyDescent="0.3">
      <c r="A460" s="15" t="s">
        <v>23</v>
      </c>
      <c r="B460" s="15" t="s">
        <v>584</v>
      </c>
      <c r="C460" s="12" t="s">
        <v>585</v>
      </c>
      <c r="D460" s="59"/>
      <c r="E460" s="39" t="str">
        <f t="shared" si="16"/>
        <v>Еще фото</v>
      </c>
      <c r="F460" s="35"/>
      <c r="G460" s="15" t="s">
        <v>200</v>
      </c>
      <c r="H460" s="15" t="s">
        <v>92</v>
      </c>
      <c r="I460" s="15" t="s">
        <v>93</v>
      </c>
      <c r="J460" s="15" t="s">
        <v>48</v>
      </c>
      <c r="K460" s="15" t="s">
        <v>133</v>
      </c>
      <c r="L460" s="56"/>
      <c r="M460" s="15"/>
      <c r="N460" s="15" t="s">
        <v>32</v>
      </c>
      <c r="O460" s="15"/>
      <c r="P460" s="15" t="s">
        <v>136</v>
      </c>
      <c r="Q460" s="32">
        <v>7999</v>
      </c>
      <c r="R460" s="33">
        <v>40</v>
      </c>
      <c r="S460" s="34">
        <v>5519.3099999999995</v>
      </c>
      <c r="T460" s="20" t="s">
        <v>97</v>
      </c>
      <c r="U460" s="21" t="s">
        <v>108</v>
      </c>
      <c r="V460" s="23">
        <v>36</v>
      </c>
      <c r="W460" s="23">
        <v>25</v>
      </c>
      <c r="X460" s="24"/>
    </row>
    <row r="461" spans="1:24" s="1" customFormat="1" ht="26" customHeight="1" x14ac:dyDescent="0.3">
      <c r="A461" s="11" t="s">
        <v>23</v>
      </c>
      <c r="B461" s="11" t="s">
        <v>591</v>
      </c>
      <c r="C461" s="12" t="s">
        <v>592</v>
      </c>
      <c r="D461" s="57"/>
      <c r="E461" s="39" t="str">
        <f>HYPERLINK("https://www.google.ru/search?q=H705N-0101&amp;newwindow=1&amp;tbm=isch","Еще фото")</f>
        <v>Еще фото</v>
      </c>
      <c r="F461" s="14"/>
      <c r="G461" s="11" t="s">
        <v>91</v>
      </c>
      <c r="H461" s="11" t="s">
        <v>92</v>
      </c>
      <c r="I461" s="15" t="s">
        <v>93</v>
      </c>
      <c r="J461" s="15" t="s">
        <v>29</v>
      </c>
      <c r="K461" s="16" t="s">
        <v>49</v>
      </c>
      <c r="L461" s="55" t="s">
        <v>277</v>
      </c>
      <c r="M461" s="15" t="s">
        <v>106</v>
      </c>
      <c r="N461" s="15" t="s">
        <v>32</v>
      </c>
      <c r="O461" s="15" t="s">
        <v>42</v>
      </c>
      <c r="P461" s="16" t="s">
        <v>593</v>
      </c>
      <c r="Q461" s="17">
        <v>12999</v>
      </c>
      <c r="R461" s="18">
        <v>40</v>
      </c>
      <c r="S461" s="19">
        <v>8969.31</v>
      </c>
      <c r="T461" s="20" t="s">
        <v>97</v>
      </c>
      <c r="U461" s="21" t="s">
        <v>108</v>
      </c>
      <c r="V461" s="28">
        <v>37.5</v>
      </c>
      <c r="W461" s="23">
        <v>1</v>
      </c>
      <c r="X461" s="24"/>
    </row>
    <row r="462" spans="1:24" s="1" customFormat="1" ht="26" customHeight="1" x14ac:dyDescent="0.3">
      <c r="A462" s="25" t="s">
        <v>23</v>
      </c>
      <c r="B462" s="25" t="s">
        <v>591</v>
      </c>
      <c r="C462" s="12" t="s">
        <v>592</v>
      </c>
      <c r="D462" s="58"/>
      <c r="E462" s="39" t="str">
        <f>HYPERLINK("https://www.google.ru/search?q=H705N-0101&amp;newwindow=1&amp;tbm=isch","Еще фото")</f>
        <v>Еще фото</v>
      </c>
      <c r="F462" s="14"/>
      <c r="G462" s="25" t="s">
        <v>91</v>
      </c>
      <c r="H462" s="25" t="s">
        <v>92</v>
      </c>
      <c r="I462" s="25" t="s">
        <v>93</v>
      </c>
      <c r="J462" s="15" t="s">
        <v>29</v>
      </c>
      <c r="K462" s="16" t="s">
        <v>49</v>
      </c>
      <c r="L462" s="60"/>
      <c r="M462" s="15" t="s">
        <v>106</v>
      </c>
      <c r="N462" s="15" t="s">
        <v>32</v>
      </c>
      <c r="O462" s="15" t="s">
        <v>42</v>
      </c>
      <c r="P462" s="16" t="s">
        <v>593</v>
      </c>
      <c r="Q462" s="17">
        <v>12999</v>
      </c>
      <c r="R462" s="18">
        <v>40</v>
      </c>
      <c r="S462" s="19">
        <v>8969.31</v>
      </c>
      <c r="T462" s="20" t="s">
        <v>97</v>
      </c>
      <c r="U462" s="21" t="s">
        <v>204</v>
      </c>
      <c r="V462" s="23">
        <v>40</v>
      </c>
      <c r="W462" s="23">
        <v>1</v>
      </c>
      <c r="X462" s="24"/>
    </row>
    <row r="463" spans="1:24" s="1" customFormat="1" ht="26" customHeight="1" x14ac:dyDescent="0.3">
      <c r="A463" s="25" t="s">
        <v>23</v>
      </c>
      <c r="B463" s="25" t="s">
        <v>591</v>
      </c>
      <c r="C463" s="12" t="s">
        <v>592</v>
      </c>
      <c r="D463" s="58"/>
      <c r="E463" s="39" t="str">
        <f>HYPERLINK("https://www.google.ru/search?q=H705N-0101&amp;newwindow=1&amp;tbm=isch","Еще фото")</f>
        <v>Еще фото</v>
      </c>
      <c r="F463" s="14"/>
      <c r="G463" s="25" t="s">
        <v>91</v>
      </c>
      <c r="H463" s="25" t="s">
        <v>92</v>
      </c>
      <c r="I463" s="25" t="s">
        <v>93</v>
      </c>
      <c r="J463" s="15" t="s">
        <v>29</v>
      </c>
      <c r="K463" s="16" t="s">
        <v>49</v>
      </c>
      <c r="L463" s="60"/>
      <c r="M463" s="15" t="s">
        <v>106</v>
      </c>
      <c r="N463" s="15" t="s">
        <v>32</v>
      </c>
      <c r="O463" s="15" t="s">
        <v>42</v>
      </c>
      <c r="P463" s="16" t="s">
        <v>593</v>
      </c>
      <c r="Q463" s="17">
        <v>12999</v>
      </c>
      <c r="R463" s="18">
        <v>40</v>
      </c>
      <c r="S463" s="19">
        <v>8969.31</v>
      </c>
      <c r="T463" s="20" t="s">
        <v>97</v>
      </c>
      <c r="U463" s="21" t="s">
        <v>148</v>
      </c>
      <c r="V463" s="28">
        <v>40.5</v>
      </c>
      <c r="W463" s="23">
        <v>1</v>
      </c>
      <c r="X463" s="24"/>
    </row>
    <row r="464" spans="1:24" s="1" customFormat="1" ht="26" customHeight="1" x14ac:dyDescent="0.3">
      <c r="A464" s="25" t="s">
        <v>23</v>
      </c>
      <c r="B464" s="25" t="s">
        <v>591</v>
      </c>
      <c r="C464" s="12" t="s">
        <v>592</v>
      </c>
      <c r="D464" s="59"/>
      <c r="E464" s="39" t="str">
        <f>HYPERLINK("https://www.google.ru/search?q=H705N-0101&amp;newwindow=1&amp;tbm=isch","Еще фото")</f>
        <v>Еще фото</v>
      </c>
      <c r="F464" s="14"/>
      <c r="G464" s="25" t="s">
        <v>91</v>
      </c>
      <c r="H464" s="25" t="s">
        <v>92</v>
      </c>
      <c r="I464" s="25" t="s">
        <v>93</v>
      </c>
      <c r="J464" s="15" t="s">
        <v>29</v>
      </c>
      <c r="K464" s="16" t="s">
        <v>49</v>
      </c>
      <c r="L464" s="56"/>
      <c r="M464" s="15" t="s">
        <v>106</v>
      </c>
      <c r="N464" s="15" t="s">
        <v>32</v>
      </c>
      <c r="O464" s="15" t="s">
        <v>42</v>
      </c>
      <c r="P464" s="16" t="s">
        <v>593</v>
      </c>
      <c r="Q464" s="17">
        <v>12999</v>
      </c>
      <c r="R464" s="18">
        <v>40</v>
      </c>
      <c r="S464" s="19">
        <v>8969.31</v>
      </c>
      <c r="T464" s="20" t="s">
        <v>97</v>
      </c>
      <c r="U464" s="21" t="s">
        <v>101</v>
      </c>
      <c r="V464" s="28">
        <v>42.5</v>
      </c>
      <c r="W464" s="23">
        <v>1</v>
      </c>
      <c r="X464" s="24"/>
    </row>
    <row r="465" spans="1:24" s="1" customFormat="1" ht="21" customHeight="1" x14ac:dyDescent="0.3">
      <c r="A465" s="11" t="s">
        <v>23</v>
      </c>
      <c r="B465" s="11" t="s">
        <v>594</v>
      </c>
      <c r="C465" s="26" t="s">
        <v>595</v>
      </c>
      <c r="D465" s="57"/>
      <c r="E465" s="39" t="str">
        <f>HYPERLINK("https://www.google.ru/search?q=H899N-2626&amp;newwindow=1&amp;tbm=isch","Еще фото")</f>
        <v>Еще фото</v>
      </c>
      <c r="F465" s="14"/>
      <c r="G465" s="11" t="s">
        <v>91</v>
      </c>
      <c r="H465" s="11" t="s">
        <v>92</v>
      </c>
      <c r="I465" s="15" t="s">
        <v>93</v>
      </c>
      <c r="J465" s="15" t="s">
        <v>29</v>
      </c>
      <c r="K465" s="16" t="s">
        <v>30</v>
      </c>
      <c r="L465" s="55" t="s">
        <v>596</v>
      </c>
      <c r="M465" s="15" t="s">
        <v>106</v>
      </c>
      <c r="N465" s="15" t="s">
        <v>597</v>
      </c>
      <c r="O465" s="15" t="s">
        <v>42</v>
      </c>
      <c r="P465" s="16" t="s">
        <v>233</v>
      </c>
      <c r="Q465" s="17">
        <v>15499</v>
      </c>
      <c r="R465" s="18">
        <v>40</v>
      </c>
      <c r="S465" s="19">
        <v>10694.31</v>
      </c>
      <c r="T465" s="20" t="s">
        <v>97</v>
      </c>
      <c r="U465" s="21" t="s">
        <v>109</v>
      </c>
      <c r="V465" s="23">
        <v>36</v>
      </c>
      <c r="W465" s="23">
        <v>15</v>
      </c>
      <c r="X465" s="24"/>
    </row>
    <row r="466" spans="1:24" s="1" customFormat="1" ht="21" customHeight="1" x14ac:dyDescent="0.3">
      <c r="A466" s="25" t="s">
        <v>23</v>
      </c>
      <c r="B466" s="25" t="s">
        <v>594</v>
      </c>
      <c r="C466" s="27" t="s">
        <v>595</v>
      </c>
      <c r="D466" s="58"/>
      <c r="E466" s="39" t="str">
        <f>HYPERLINK("https://www.google.ru/search?q=H899N-2626&amp;newwindow=1&amp;tbm=isch","Еще фото")</f>
        <v>Еще фото</v>
      </c>
      <c r="F466" s="14"/>
      <c r="G466" s="25" t="s">
        <v>91</v>
      </c>
      <c r="H466" s="25" t="s">
        <v>92</v>
      </c>
      <c r="I466" s="25" t="s">
        <v>93</v>
      </c>
      <c r="J466" s="15" t="s">
        <v>29</v>
      </c>
      <c r="K466" s="16" t="s">
        <v>30</v>
      </c>
      <c r="L466" s="60"/>
      <c r="M466" s="15" t="s">
        <v>106</v>
      </c>
      <c r="N466" s="15" t="s">
        <v>597</v>
      </c>
      <c r="O466" s="15" t="s">
        <v>42</v>
      </c>
      <c r="P466" s="16" t="s">
        <v>233</v>
      </c>
      <c r="Q466" s="17">
        <v>15499</v>
      </c>
      <c r="R466" s="18">
        <v>40</v>
      </c>
      <c r="S466" s="19">
        <v>10694.31</v>
      </c>
      <c r="T466" s="20" t="s">
        <v>97</v>
      </c>
      <c r="U466" s="21" t="s">
        <v>115</v>
      </c>
      <c r="V466" s="28">
        <v>36.5</v>
      </c>
      <c r="W466" s="23">
        <v>13</v>
      </c>
      <c r="X466" s="24"/>
    </row>
    <row r="467" spans="1:24" s="1" customFormat="1" ht="21" customHeight="1" x14ac:dyDescent="0.3">
      <c r="A467" s="25" t="s">
        <v>23</v>
      </c>
      <c r="B467" s="25" t="s">
        <v>594</v>
      </c>
      <c r="C467" s="27" t="s">
        <v>595</v>
      </c>
      <c r="D467" s="58"/>
      <c r="E467" s="39" t="str">
        <f>HYPERLINK("https://www.google.ru/search?q=H899N-2626&amp;newwindow=1&amp;tbm=isch","Еще фото")</f>
        <v>Еще фото</v>
      </c>
      <c r="F467" s="14"/>
      <c r="G467" s="25" t="s">
        <v>91</v>
      </c>
      <c r="H467" s="25" t="s">
        <v>92</v>
      </c>
      <c r="I467" s="25" t="s">
        <v>93</v>
      </c>
      <c r="J467" s="15" t="s">
        <v>29</v>
      </c>
      <c r="K467" s="16" t="s">
        <v>30</v>
      </c>
      <c r="L467" s="60"/>
      <c r="M467" s="15" t="s">
        <v>106</v>
      </c>
      <c r="N467" s="15" t="s">
        <v>597</v>
      </c>
      <c r="O467" s="15" t="s">
        <v>42</v>
      </c>
      <c r="P467" s="16" t="s">
        <v>233</v>
      </c>
      <c r="Q467" s="17">
        <v>15499</v>
      </c>
      <c r="R467" s="18">
        <v>40</v>
      </c>
      <c r="S467" s="19">
        <v>10694.31</v>
      </c>
      <c r="T467" s="20" t="s">
        <v>97</v>
      </c>
      <c r="U467" s="21" t="s">
        <v>98</v>
      </c>
      <c r="V467" s="28">
        <v>37.5</v>
      </c>
      <c r="W467" s="23">
        <v>13</v>
      </c>
      <c r="X467" s="24"/>
    </row>
    <row r="468" spans="1:24" s="1" customFormat="1" ht="21" customHeight="1" x14ac:dyDescent="0.3">
      <c r="A468" s="25" t="s">
        <v>23</v>
      </c>
      <c r="B468" s="25" t="s">
        <v>594</v>
      </c>
      <c r="C468" s="27" t="s">
        <v>595</v>
      </c>
      <c r="D468" s="58"/>
      <c r="E468" s="39" t="str">
        <f>HYPERLINK("https://www.google.ru/search?q=H899N-2626&amp;newwindow=1&amp;tbm=isch","Еще фото")</f>
        <v>Еще фото</v>
      </c>
      <c r="F468" s="14"/>
      <c r="G468" s="25" t="s">
        <v>91</v>
      </c>
      <c r="H468" s="25" t="s">
        <v>92</v>
      </c>
      <c r="I468" s="25" t="s">
        <v>93</v>
      </c>
      <c r="J468" s="15" t="s">
        <v>29</v>
      </c>
      <c r="K468" s="16" t="s">
        <v>30</v>
      </c>
      <c r="L468" s="60"/>
      <c r="M468" s="15" t="s">
        <v>106</v>
      </c>
      <c r="N468" s="15" t="s">
        <v>597</v>
      </c>
      <c r="O468" s="15" t="s">
        <v>42</v>
      </c>
      <c r="P468" s="16" t="s">
        <v>233</v>
      </c>
      <c r="Q468" s="17">
        <v>15499</v>
      </c>
      <c r="R468" s="18">
        <v>40</v>
      </c>
      <c r="S468" s="19">
        <v>10694.31</v>
      </c>
      <c r="T468" s="20" t="s">
        <v>97</v>
      </c>
      <c r="U468" s="21" t="s">
        <v>204</v>
      </c>
      <c r="V468" s="23">
        <v>38</v>
      </c>
      <c r="W468" s="23">
        <v>5</v>
      </c>
      <c r="X468" s="24"/>
    </row>
    <row r="469" spans="1:24" s="1" customFormat="1" ht="32" customHeight="1" x14ac:dyDescent="0.3">
      <c r="A469" s="25" t="s">
        <v>23</v>
      </c>
      <c r="B469" s="25" t="s">
        <v>594</v>
      </c>
      <c r="C469" s="27" t="s">
        <v>595</v>
      </c>
      <c r="D469" s="59"/>
      <c r="E469" s="39" t="str">
        <f>HYPERLINK("https://www.google.ru/search?q=H899N-2626&amp;newwindow=1&amp;tbm=isch","Еще фото")</f>
        <v>Еще фото</v>
      </c>
      <c r="F469" s="14"/>
      <c r="G469" s="25" t="s">
        <v>91</v>
      </c>
      <c r="H469" s="25" t="s">
        <v>92</v>
      </c>
      <c r="I469" s="25" t="s">
        <v>93</v>
      </c>
      <c r="J469" s="15" t="s">
        <v>29</v>
      </c>
      <c r="K469" s="16" t="s">
        <v>30</v>
      </c>
      <c r="L469" s="56"/>
      <c r="M469" s="15" t="s">
        <v>106</v>
      </c>
      <c r="N469" s="15" t="s">
        <v>597</v>
      </c>
      <c r="O469" s="15" t="s">
        <v>42</v>
      </c>
      <c r="P469" s="16" t="s">
        <v>233</v>
      </c>
      <c r="Q469" s="17">
        <v>15499</v>
      </c>
      <c r="R469" s="18">
        <v>40</v>
      </c>
      <c r="S469" s="19">
        <v>10694.31</v>
      </c>
      <c r="T469" s="20" t="s">
        <v>97</v>
      </c>
      <c r="U469" s="21" t="s">
        <v>148</v>
      </c>
      <c r="V469" s="28">
        <v>38.5</v>
      </c>
      <c r="W469" s="23">
        <v>5</v>
      </c>
      <c r="X469" s="24"/>
    </row>
    <row r="470" spans="1:24" s="1" customFormat="1" ht="17" customHeight="1" x14ac:dyDescent="0.3">
      <c r="A470" s="11" t="s">
        <v>23</v>
      </c>
      <c r="B470" s="11" t="s">
        <v>594</v>
      </c>
      <c r="C470" s="12" t="s">
        <v>598</v>
      </c>
      <c r="D470" s="57"/>
      <c r="E470" s="39" t="str">
        <f t="shared" ref="E470:E475" si="17">HYPERLINK("https://www.google.ru/search?q=H899N-8282&amp;newwindow=1&amp;tbm=isch","Еще фото")</f>
        <v>Еще фото</v>
      </c>
      <c r="F470" s="14"/>
      <c r="G470" s="11" t="s">
        <v>91</v>
      </c>
      <c r="H470" s="11" t="s">
        <v>92</v>
      </c>
      <c r="I470" s="15" t="s">
        <v>93</v>
      </c>
      <c r="J470" s="15" t="s">
        <v>29</v>
      </c>
      <c r="K470" s="16" t="s">
        <v>30</v>
      </c>
      <c r="L470" s="55" t="s">
        <v>596</v>
      </c>
      <c r="M470" s="15" t="s">
        <v>106</v>
      </c>
      <c r="N470" s="15" t="s">
        <v>123</v>
      </c>
      <c r="O470" s="15" t="s">
        <v>42</v>
      </c>
      <c r="P470" s="16" t="s">
        <v>233</v>
      </c>
      <c r="Q470" s="17">
        <v>15499</v>
      </c>
      <c r="R470" s="18">
        <v>40</v>
      </c>
      <c r="S470" s="19">
        <v>10694.31</v>
      </c>
      <c r="T470" s="20" t="s">
        <v>97</v>
      </c>
      <c r="U470" s="21" t="s">
        <v>108</v>
      </c>
      <c r="V470" s="28">
        <v>35.5</v>
      </c>
      <c r="W470" s="23">
        <v>1</v>
      </c>
      <c r="X470" s="24"/>
    </row>
    <row r="471" spans="1:24" s="1" customFormat="1" ht="17" customHeight="1" x14ac:dyDescent="0.3">
      <c r="A471" s="25" t="s">
        <v>23</v>
      </c>
      <c r="B471" s="25" t="s">
        <v>594</v>
      </c>
      <c r="C471" s="12" t="s">
        <v>598</v>
      </c>
      <c r="D471" s="58"/>
      <c r="E471" s="39" t="str">
        <f t="shared" si="17"/>
        <v>Еще фото</v>
      </c>
      <c r="F471" s="14"/>
      <c r="G471" s="25" t="s">
        <v>91</v>
      </c>
      <c r="H471" s="25" t="s">
        <v>92</v>
      </c>
      <c r="I471" s="25" t="s">
        <v>93</v>
      </c>
      <c r="J471" s="15" t="s">
        <v>29</v>
      </c>
      <c r="K471" s="16" t="s">
        <v>30</v>
      </c>
      <c r="L471" s="60"/>
      <c r="M471" s="15" t="s">
        <v>106</v>
      </c>
      <c r="N471" s="15" t="s">
        <v>123</v>
      </c>
      <c r="O471" s="15" t="s">
        <v>42</v>
      </c>
      <c r="P471" s="16" t="s">
        <v>233</v>
      </c>
      <c r="Q471" s="17">
        <v>15499</v>
      </c>
      <c r="R471" s="18">
        <v>40</v>
      </c>
      <c r="S471" s="19">
        <v>10694.31</v>
      </c>
      <c r="T471" s="20" t="s">
        <v>97</v>
      </c>
      <c r="U471" s="21" t="s">
        <v>109</v>
      </c>
      <c r="V471" s="23">
        <v>36</v>
      </c>
      <c r="W471" s="23">
        <v>10</v>
      </c>
      <c r="X471" s="24"/>
    </row>
    <row r="472" spans="1:24" s="1" customFormat="1" ht="17" customHeight="1" x14ac:dyDescent="0.3">
      <c r="A472" s="25" t="s">
        <v>23</v>
      </c>
      <c r="B472" s="25" t="s">
        <v>594</v>
      </c>
      <c r="C472" s="12" t="s">
        <v>598</v>
      </c>
      <c r="D472" s="58"/>
      <c r="E472" s="39" t="str">
        <f t="shared" si="17"/>
        <v>Еще фото</v>
      </c>
      <c r="F472" s="14"/>
      <c r="G472" s="25" t="s">
        <v>91</v>
      </c>
      <c r="H472" s="25" t="s">
        <v>92</v>
      </c>
      <c r="I472" s="25" t="s">
        <v>93</v>
      </c>
      <c r="J472" s="15" t="s">
        <v>29</v>
      </c>
      <c r="K472" s="16" t="s">
        <v>30</v>
      </c>
      <c r="L472" s="60"/>
      <c r="M472" s="15" t="s">
        <v>106</v>
      </c>
      <c r="N472" s="15" t="s">
        <v>123</v>
      </c>
      <c r="O472" s="15" t="s">
        <v>42</v>
      </c>
      <c r="P472" s="16" t="s">
        <v>233</v>
      </c>
      <c r="Q472" s="17">
        <v>15499</v>
      </c>
      <c r="R472" s="18">
        <v>40</v>
      </c>
      <c r="S472" s="19">
        <v>10694.31</v>
      </c>
      <c r="T472" s="20" t="s">
        <v>97</v>
      </c>
      <c r="U472" s="21" t="s">
        <v>115</v>
      </c>
      <c r="V472" s="28">
        <v>36.5</v>
      </c>
      <c r="W472" s="23">
        <v>10</v>
      </c>
      <c r="X472" s="24"/>
    </row>
    <row r="473" spans="1:24" s="1" customFormat="1" ht="17" customHeight="1" x14ac:dyDescent="0.3">
      <c r="A473" s="25" t="s">
        <v>23</v>
      </c>
      <c r="B473" s="25" t="s">
        <v>594</v>
      </c>
      <c r="C473" s="12" t="s">
        <v>598</v>
      </c>
      <c r="D473" s="58"/>
      <c r="E473" s="39" t="str">
        <f t="shared" si="17"/>
        <v>Еще фото</v>
      </c>
      <c r="F473" s="14"/>
      <c r="G473" s="25" t="s">
        <v>91</v>
      </c>
      <c r="H473" s="25" t="s">
        <v>92</v>
      </c>
      <c r="I473" s="25" t="s">
        <v>93</v>
      </c>
      <c r="J473" s="15" t="s">
        <v>29</v>
      </c>
      <c r="K473" s="16" t="s">
        <v>30</v>
      </c>
      <c r="L473" s="60"/>
      <c r="M473" s="15" t="s">
        <v>106</v>
      </c>
      <c r="N473" s="15" t="s">
        <v>123</v>
      </c>
      <c r="O473" s="15" t="s">
        <v>42</v>
      </c>
      <c r="P473" s="16" t="s">
        <v>233</v>
      </c>
      <c r="Q473" s="17">
        <v>15499</v>
      </c>
      <c r="R473" s="18">
        <v>40</v>
      </c>
      <c r="S473" s="19">
        <v>10694.31</v>
      </c>
      <c r="T473" s="20" t="s">
        <v>97</v>
      </c>
      <c r="U473" s="21" t="s">
        <v>98</v>
      </c>
      <c r="V473" s="28">
        <v>37.5</v>
      </c>
      <c r="W473" s="23">
        <v>10</v>
      </c>
      <c r="X473" s="24"/>
    </row>
    <row r="474" spans="1:24" s="1" customFormat="1" ht="17" customHeight="1" x14ac:dyDescent="0.3">
      <c r="A474" s="25" t="s">
        <v>23</v>
      </c>
      <c r="B474" s="25" t="s">
        <v>594</v>
      </c>
      <c r="C474" s="12" t="s">
        <v>598</v>
      </c>
      <c r="D474" s="58"/>
      <c r="E474" s="39" t="str">
        <f t="shared" si="17"/>
        <v>Еще фото</v>
      </c>
      <c r="F474" s="14"/>
      <c r="G474" s="25" t="s">
        <v>91</v>
      </c>
      <c r="H474" s="25" t="s">
        <v>92</v>
      </c>
      <c r="I474" s="25" t="s">
        <v>93</v>
      </c>
      <c r="J474" s="15" t="s">
        <v>29</v>
      </c>
      <c r="K474" s="16" t="s">
        <v>30</v>
      </c>
      <c r="L474" s="60"/>
      <c r="M474" s="15" t="s">
        <v>106</v>
      </c>
      <c r="N474" s="15" t="s">
        <v>123</v>
      </c>
      <c r="O474" s="15" t="s">
        <v>42</v>
      </c>
      <c r="P474" s="16" t="s">
        <v>233</v>
      </c>
      <c r="Q474" s="17">
        <v>15499</v>
      </c>
      <c r="R474" s="18">
        <v>40</v>
      </c>
      <c r="S474" s="19">
        <v>10694.31</v>
      </c>
      <c r="T474" s="20" t="s">
        <v>97</v>
      </c>
      <c r="U474" s="21" t="s">
        <v>204</v>
      </c>
      <c r="V474" s="23">
        <v>38</v>
      </c>
      <c r="W474" s="23">
        <v>10</v>
      </c>
      <c r="X474" s="24"/>
    </row>
    <row r="475" spans="1:24" s="1" customFormat="1" ht="22.05" customHeight="1" x14ac:dyDescent="0.3">
      <c r="A475" s="25" t="s">
        <v>23</v>
      </c>
      <c r="B475" s="25" t="s">
        <v>594</v>
      </c>
      <c r="C475" s="12" t="s">
        <v>598</v>
      </c>
      <c r="D475" s="59"/>
      <c r="E475" s="39" t="str">
        <f t="shared" si="17"/>
        <v>Еще фото</v>
      </c>
      <c r="F475" s="14"/>
      <c r="G475" s="25" t="s">
        <v>91</v>
      </c>
      <c r="H475" s="25" t="s">
        <v>92</v>
      </c>
      <c r="I475" s="25" t="s">
        <v>93</v>
      </c>
      <c r="J475" s="15" t="s">
        <v>29</v>
      </c>
      <c r="K475" s="16" t="s">
        <v>30</v>
      </c>
      <c r="L475" s="56"/>
      <c r="M475" s="15" t="s">
        <v>106</v>
      </c>
      <c r="N475" s="15" t="s">
        <v>123</v>
      </c>
      <c r="O475" s="15" t="s">
        <v>42</v>
      </c>
      <c r="P475" s="16" t="s">
        <v>233</v>
      </c>
      <c r="Q475" s="17">
        <v>15499</v>
      </c>
      <c r="R475" s="18">
        <v>40</v>
      </c>
      <c r="S475" s="19">
        <v>10694.31</v>
      </c>
      <c r="T475" s="20" t="s">
        <v>97</v>
      </c>
      <c r="U475" s="21" t="s">
        <v>148</v>
      </c>
      <c r="V475" s="28">
        <v>38.5</v>
      </c>
      <c r="W475" s="23">
        <v>9</v>
      </c>
      <c r="X475" s="24"/>
    </row>
    <row r="476" spans="1:24" s="1" customFormat="1" ht="52.05" customHeight="1" x14ac:dyDescent="0.3">
      <c r="A476" s="11" t="s">
        <v>23</v>
      </c>
      <c r="B476" s="11" t="s">
        <v>599</v>
      </c>
      <c r="C476" s="12" t="s">
        <v>600</v>
      </c>
      <c r="D476" s="53"/>
      <c r="E476" s="39" t="str">
        <f>HYPERLINK("https://www.google.ru/search?q=HN707-0101&amp;newwindow=1&amp;tbm=isch","Еще фото")</f>
        <v>Еще фото</v>
      </c>
      <c r="F476" s="14"/>
      <c r="G476" s="11" t="s">
        <v>91</v>
      </c>
      <c r="H476" s="11" t="s">
        <v>92</v>
      </c>
      <c r="I476" s="15" t="s">
        <v>93</v>
      </c>
      <c r="J476" s="15" t="s">
        <v>29</v>
      </c>
      <c r="K476" s="16" t="s">
        <v>49</v>
      </c>
      <c r="L476" s="55" t="s">
        <v>601</v>
      </c>
      <c r="M476" s="15" t="s">
        <v>106</v>
      </c>
      <c r="N476" s="15" t="s">
        <v>32</v>
      </c>
      <c r="O476" s="15" t="s">
        <v>42</v>
      </c>
      <c r="P476" s="16" t="s">
        <v>233</v>
      </c>
      <c r="Q476" s="17">
        <v>12899</v>
      </c>
      <c r="R476" s="18">
        <v>40</v>
      </c>
      <c r="S476" s="19">
        <v>8900.31</v>
      </c>
      <c r="T476" s="20" t="s">
        <v>97</v>
      </c>
      <c r="U476" s="21" t="s">
        <v>148</v>
      </c>
      <c r="V476" s="28">
        <v>40.5</v>
      </c>
      <c r="W476" s="23">
        <v>1</v>
      </c>
      <c r="X476" s="24"/>
    </row>
    <row r="477" spans="1:24" s="1" customFormat="1" ht="61.05" customHeight="1" x14ac:dyDescent="0.3">
      <c r="A477" s="25" t="s">
        <v>23</v>
      </c>
      <c r="B477" s="25" t="s">
        <v>599</v>
      </c>
      <c r="C477" s="12" t="s">
        <v>600</v>
      </c>
      <c r="D477" s="54"/>
      <c r="E477" s="39" t="str">
        <f>HYPERLINK("https://www.google.ru/search?q=HN707-0101&amp;newwindow=1&amp;tbm=isch","Еще фото")</f>
        <v>Еще фото</v>
      </c>
      <c r="F477" s="14"/>
      <c r="G477" s="25" t="s">
        <v>91</v>
      </c>
      <c r="H477" s="25" t="s">
        <v>92</v>
      </c>
      <c r="I477" s="25" t="s">
        <v>93</v>
      </c>
      <c r="J477" s="15" t="s">
        <v>29</v>
      </c>
      <c r="K477" s="16" t="s">
        <v>49</v>
      </c>
      <c r="L477" s="56"/>
      <c r="M477" s="15" t="s">
        <v>106</v>
      </c>
      <c r="N477" s="15" t="s">
        <v>32</v>
      </c>
      <c r="O477" s="15" t="s">
        <v>42</v>
      </c>
      <c r="P477" s="16" t="s">
        <v>233</v>
      </c>
      <c r="Q477" s="17">
        <v>12899</v>
      </c>
      <c r="R477" s="18">
        <v>40</v>
      </c>
      <c r="S477" s="19">
        <v>8900.31</v>
      </c>
      <c r="T477" s="20" t="s">
        <v>97</v>
      </c>
      <c r="U477" s="21" t="s">
        <v>99</v>
      </c>
      <c r="V477" s="23">
        <v>41</v>
      </c>
      <c r="W477" s="23">
        <v>1</v>
      </c>
      <c r="X477" s="24"/>
    </row>
    <row r="478" spans="1:24" s="1" customFormat="1" ht="52.05" customHeight="1" x14ac:dyDescent="0.3">
      <c r="A478" s="11" t="s">
        <v>23</v>
      </c>
      <c r="B478" s="11" t="s">
        <v>602</v>
      </c>
      <c r="C478" s="12" t="s">
        <v>603</v>
      </c>
      <c r="D478" s="53"/>
      <c r="E478" s="39" t="str">
        <f>HYPERLINK("https://www.google.ru/search?q=H621N-2013&amp;newwindow=1&amp;tbm=isch","Еще фото")</f>
        <v>Еще фото</v>
      </c>
      <c r="F478" s="14"/>
      <c r="G478" s="11" t="s">
        <v>91</v>
      </c>
      <c r="H478" s="11" t="s">
        <v>92</v>
      </c>
      <c r="I478" s="15" t="s">
        <v>604</v>
      </c>
      <c r="J478" s="15" t="s">
        <v>63</v>
      </c>
      <c r="K478" s="16" t="s">
        <v>30</v>
      </c>
      <c r="L478" s="55" t="s">
        <v>605</v>
      </c>
      <c r="M478" s="15" t="s">
        <v>106</v>
      </c>
      <c r="N478" s="15" t="s">
        <v>162</v>
      </c>
      <c r="O478" s="15" t="s">
        <v>42</v>
      </c>
      <c r="P478" s="16" t="s">
        <v>606</v>
      </c>
      <c r="Q478" s="17">
        <v>10699</v>
      </c>
      <c r="R478" s="18">
        <v>49.55</v>
      </c>
      <c r="S478" s="19">
        <v>6207.4354999999996</v>
      </c>
      <c r="T478" s="20" t="s">
        <v>97</v>
      </c>
      <c r="U478" s="21" t="s">
        <v>108</v>
      </c>
      <c r="V478" s="28">
        <v>35.5</v>
      </c>
      <c r="W478" s="23">
        <v>2</v>
      </c>
      <c r="X478" s="24"/>
    </row>
    <row r="479" spans="1:24" s="1" customFormat="1" ht="61.05" customHeight="1" x14ac:dyDescent="0.3">
      <c r="A479" s="25" t="s">
        <v>23</v>
      </c>
      <c r="B479" s="25" t="s">
        <v>602</v>
      </c>
      <c r="C479" s="12" t="s">
        <v>603</v>
      </c>
      <c r="D479" s="54"/>
      <c r="E479" s="39" t="str">
        <f>HYPERLINK("https://www.google.ru/search?q=H621N-2013&amp;newwindow=1&amp;tbm=isch","Еще фото")</f>
        <v>Еще фото</v>
      </c>
      <c r="F479" s="14"/>
      <c r="G479" s="25" t="s">
        <v>91</v>
      </c>
      <c r="H479" s="25" t="s">
        <v>92</v>
      </c>
      <c r="I479" s="25" t="s">
        <v>604</v>
      </c>
      <c r="J479" s="15" t="s">
        <v>63</v>
      </c>
      <c r="K479" s="16" t="s">
        <v>30</v>
      </c>
      <c r="L479" s="56"/>
      <c r="M479" s="15" t="s">
        <v>106</v>
      </c>
      <c r="N479" s="15" t="s">
        <v>162</v>
      </c>
      <c r="O479" s="15" t="s">
        <v>42</v>
      </c>
      <c r="P479" s="16" t="s">
        <v>606</v>
      </c>
      <c r="Q479" s="17">
        <v>10699</v>
      </c>
      <c r="R479" s="18">
        <v>49.55</v>
      </c>
      <c r="S479" s="19">
        <v>6207.4354999999996</v>
      </c>
      <c r="T479" s="20" t="s">
        <v>97</v>
      </c>
      <c r="U479" s="21" t="s">
        <v>98</v>
      </c>
      <c r="V479" s="28">
        <v>37.5</v>
      </c>
      <c r="W479" s="23">
        <v>7</v>
      </c>
      <c r="X479" s="24"/>
    </row>
    <row r="480" spans="1:24" s="1" customFormat="1" ht="52.05" customHeight="1" x14ac:dyDescent="0.3">
      <c r="A480" s="11" t="s">
        <v>23</v>
      </c>
      <c r="B480" s="11" t="s">
        <v>607</v>
      </c>
      <c r="C480" s="12" t="s">
        <v>608</v>
      </c>
      <c r="D480" s="53"/>
      <c r="E480" s="39" t="str">
        <f>HYPERLINK("https://www.google.ru/search?q=1191A163-001&amp;newwindow=1&amp;tbm=isch","Еще фото")</f>
        <v>Еще фото</v>
      </c>
      <c r="F480" s="14"/>
      <c r="G480" s="11" t="s">
        <v>609</v>
      </c>
      <c r="H480" s="11" t="s">
        <v>92</v>
      </c>
      <c r="I480" s="15" t="s">
        <v>604</v>
      </c>
      <c r="J480" s="15" t="s">
        <v>63</v>
      </c>
      <c r="K480" s="16" t="s">
        <v>49</v>
      </c>
      <c r="L480" s="55" t="s">
        <v>610</v>
      </c>
      <c r="M480" s="15"/>
      <c r="N480" s="15" t="s">
        <v>41</v>
      </c>
      <c r="O480" s="15"/>
      <c r="P480" s="16" t="s">
        <v>611</v>
      </c>
      <c r="Q480" s="17">
        <v>9799</v>
      </c>
      <c r="R480" s="18">
        <v>45.91</v>
      </c>
      <c r="S480" s="19">
        <v>6094.9884999999995</v>
      </c>
      <c r="T480" s="20" t="s">
        <v>97</v>
      </c>
      <c r="U480" s="21" t="s">
        <v>102</v>
      </c>
      <c r="V480" s="23">
        <v>43</v>
      </c>
      <c r="W480" s="23">
        <v>4</v>
      </c>
      <c r="X480" s="24"/>
    </row>
    <row r="481" spans="1:24" s="1" customFormat="1" ht="61.05" customHeight="1" x14ac:dyDescent="0.3">
      <c r="A481" s="25" t="s">
        <v>23</v>
      </c>
      <c r="B481" s="25" t="s">
        <v>607</v>
      </c>
      <c r="C481" s="12" t="s">
        <v>608</v>
      </c>
      <c r="D481" s="54"/>
      <c r="E481" s="39" t="str">
        <f>HYPERLINK("https://www.google.ru/search?q=1191A163-001&amp;newwindow=1&amp;tbm=isch","Еще фото")</f>
        <v>Еще фото</v>
      </c>
      <c r="F481" s="14"/>
      <c r="G481" s="25" t="s">
        <v>609</v>
      </c>
      <c r="H481" s="25" t="s">
        <v>92</v>
      </c>
      <c r="I481" s="25" t="s">
        <v>604</v>
      </c>
      <c r="J481" s="15" t="s">
        <v>63</v>
      </c>
      <c r="K481" s="16" t="s">
        <v>49</v>
      </c>
      <c r="L481" s="56"/>
      <c r="M481" s="15"/>
      <c r="N481" s="15" t="s">
        <v>41</v>
      </c>
      <c r="O481" s="15"/>
      <c r="P481" s="16" t="s">
        <v>611</v>
      </c>
      <c r="Q481" s="17">
        <v>9799</v>
      </c>
      <c r="R481" s="18">
        <v>45.91</v>
      </c>
      <c r="S481" s="19">
        <v>6094.9884999999995</v>
      </c>
      <c r="T481" s="20" t="s">
        <v>97</v>
      </c>
      <c r="U481" s="21" t="s">
        <v>124</v>
      </c>
      <c r="V481" s="28">
        <v>44.5</v>
      </c>
      <c r="W481" s="23">
        <v>3</v>
      </c>
      <c r="X481" s="24"/>
    </row>
    <row r="482" spans="1:24" s="1" customFormat="1" ht="108" customHeight="1" x14ac:dyDescent="0.3">
      <c r="A482" s="11" t="s">
        <v>23</v>
      </c>
      <c r="B482" s="11" t="s">
        <v>607</v>
      </c>
      <c r="C482" s="12" t="s">
        <v>612</v>
      </c>
      <c r="D482" s="13"/>
      <c r="E482" s="39" t="str">
        <f>HYPERLINK("https://www.google.ru/search?q=1203A615-108&amp;newwindow=1&amp;tbm=isch","Еще фото")</f>
        <v>Еще фото</v>
      </c>
      <c r="F482" s="14"/>
      <c r="G482" s="11" t="s">
        <v>609</v>
      </c>
      <c r="H482" s="11" t="s">
        <v>92</v>
      </c>
      <c r="I482" s="15" t="s">
        <v>604</v>
      </c>
      <c r="J482" s="15" t="s">
        <v>63</v>
      </c>
      <c r="K482" s="16" t="s">
        <v>85</v>
      </c>
      <c r="L482" s="15" t="s">
        <v>613</v>
      </c>
      <c r="M482" s="15"/>
      <c r="N482" s="15" t="s">
        <v>32</v>
      </c>
      <c r="O482" s="15"/>
      <c r="P482" s="16" t="s">
        <v>611</v>
      </c>
      <c r="Q482" s="17">
        <v>9799</v>
      </c>
      <c r="R482" s="18">
        <v>45.91</v>
      </c>
      <c r="S482" s="19">
        <v>6094.9884999999995</v>
      </c>
      <c r="T482" s="20" t="s">
        <v>97</v>
      </c>
      <c r="U482" s="21" t="s">
        <v>225</v>
      </c>
      <c r="V482" s="28">
        <v>43.5</v>
      </c>
      <c r="W482" s="23">
        <v>1</v>
      </c>
      <c r="X482" s="24"/>
    </row>
    <row r="483" spans="1:24" s="1" customFormat="1" ht="108" customHeight="1" x14ac:dyDescent="0.3">
      <c r="A483" s="11" t="s">
        <v>23</v>
      </c>
      <c r="B483" s="11" t="s">
        <v>614</v>
      </c>
      <c r="C483" s="12" t="s">
        <v>615</v>
      </c>
      <c r="D483" s="13"/>
      <c r="E483" s="39" t="str">
        <f>HYPERLINK("https://www.google.ru/search?q=1203A612-402&amp;newwindow=1&amp;tbm=isch","Еще фото")</f>
        <v>Еще фото</v>
      </c>
      <c r="F483" s="14"/>
      <c r="G483" s="11" t="s">
        <v>91</v>
      </c>
      <c r="H483" s="11" t="s">
        <v>92</v>
      </c>
      <c r="I483" s="15" t="s">
        <v>604</v>
      </c>
      <c r="J483" s="15" t="s">
        <v>63</v>
      </c>
      <c r="K483" s="16" t="s">
        <v>85</v>
      </c>
      <c r="L483" s="15" t="s">
        <v>616</v>
      </c>
      <c r="M483" s="15" t="s">
        <v>135</v>
      </c>
      <c r="N483" s="15" t="s">
        <v>52</v>
      </c>
      <c r="O483" s="15"/>
      <c r="P483" s="16" t="s">
        <v>136</v>
      </c>
      <c r="Q483" s="17">
        <v>10499</v>
      </c>
      <c r="R483" s="18">
        <v>45.71</v>
      </c>
      <c r="S483" s="19">
        <v>6554.9884999999995</v>
      </c>
      <c r="T483" s="20" t="s">
        <v>97</v>
      </c>
      <c r="U483" s="21" t="s">
        <v>99</v>
      </c>
      <c r="V483" s="23">
        <v>41</v>
      </c>
      <c r="W483" s="23">
        <v>2</v>
      </c>
      <c r="X483" s="24"/>
    </row>
    <row r="484" spans="1:24" s="1" customFormat="1" ht="108" customHeight="1" x14ac:dyDescent="0.3">
      <c r="A484" s="11" t="s">
        <v>23</v>
      </c>
      <c r="B484" s="11" t="s">
        <v>617</v>
      </c>
      <c r="C484" s="12" t="s">
        <v>618</v>
      </c>
      <c r="D484" s="13"/>
      <c r="E484" s="39" t="str">
        <f>HYPERLINK("https://www.google.ru/search?q=1203A297-002&amp;newwindow=1&amp;tbm=isch","Еще фото")</f>
        <v>Еще фото</v>
      </c>
      <c r="F484" s="14"/>
      <c r="G484" s="11" t="s">
        <v>91</v>
      </c>
      <c r="H484" s="11" t="s">
        <v>92</v>
      </c>
      <c r="I484" s="15" t="s">
        <v>604</v>
      </c>
      <c r="J484" s="15" t="s">
        <v>63</v>
      </c>
      <c r="K484" s="16" t="s">
        <v>85</v>
      </c>
      <c r="L484" s="15" t="s">
        <v>619</v>
      </c>
      <c r="M484" s="15" t="s">
        <v>106</v>
      </c>
      <c r="N484" s="15" t="s">
        <v>41</v>
      </c>
      <c r="O484" s="15"/>
      <c r="P484" s="16" t="s">
        <v>136</v>
      </c>
      <c r="Q484" s="17">
        <v>12299</v>
      </c>
      <c r="R484" s="18">
        <v>45.52</v>
      </c>
      <c r="S484" s="19">
        <v>7704.9884999999995</v>
      </c>
      <c r="T484" s="20" t="s">
        <v>97</v>
      </c>
      <c r="U484" s="21" t="s">
        <v>204</v>
      </c>
      <c r="V484" s="23">
        <v>40</v>
      </c>
      <c r="W484" s="23">
        <v>1</v>
      </c>
      <c r="X484" s="24"/>
    </row>
    <row r="485" spans="1:24" s="1" customFormat="1" ht="108" customHeight="1" x14ac:dyDescent="0.3">
      <c r="A485" s="11" t="s">
        <v>23</v>
      </c>
      <c r="B485" s="11" t="s">
        <v>620</v>
      </c>
      <c r="C485" s="12" t="s">
        <v>621</v>
      </c>
      <c r="D485" s="13"/>
      <c r="E485" s="39" t="str">
        <f>HYPERLINK("https://www.google.ru/search?q=1203A594-007&amp;newwindow=1&amp;tbm=isch","Еще фото")</f>
        <v>Еще фото</v>
      </c>
      <c r="F485" s="14"/>
      <c r="G485" s="11" t="s">
        <v>91</v>
      </c>
      <c r="H485" s="11" t="s">
        <v>92</v>
      </c>
      <c r="I485" s="15" t="s">
        <v>604</v>
      </c>
      <c r="J485" s="15" t="s">
        <v>63</v>
      </c>
      <c r="K485" s="16" t="s">
        <v>85</v>
      </c>
      <c r="L485" s="15" t="s">
        <v>622</v>
      </c>
      <c r="M485" s="15"/>
      <c r="N485" s="15" t="s">
        <v>41</v>
      </c>
      <c r="O485" s="15"/>
      <c r="P485" s="16" t="s">
        <v>136</v>
      </c>
      <c r="Q485" s="17">
        <v>17199</v>
      </c>
      <c r="R485" s="18">
        <v>45.35</v>
      </c>
      <c r="S485" s="19">
        <v>10809.988499999999</v>
      </c>
      <c r="T485" s="20" t="s">
        <v>97</v>
      </c>
      <c r="U485" s="21" t="s">
        <v>225</v>
      </c>
      <c r="V485" s="28">
        <v>43.5</v>
      </c>
      <c r="W485" s="23">
        <v>1</v>
      </c>
      <c r="X485" s="24"/>
    </row>
    <row r="486" spans="1:24" s="1" customFormat="1" ht="35" customHeight="1" x14ac:dyDescent="0.3">
      <c r="A486" s="11" t="s">
        <v>23</v>
      </c>
      <c r="B486" s="11" t="s">
        <v>623</v>
      </c>
      <c r="C486" s="12" t="s">
        <v>624</v>
      </c>
      <c r="D486" s="57"/>
      <c r="E486" s="39" t="str">
        <f>HYPERLINK("https://www.google.ru/search?q=1203A451-107&amp;newwindow=1&amp;tbm=isch","Еще фото")</f>
        <v>Еще фото</v>
      </c>
      <c r="F486" s="14"/>
      <c r="G486" s="11" t="s">
        <v>609</v>
      </c>
      <c r="H486" s="11" t="s">
        <v>92</v>
      </c>
      <c r="I486" s="15" t="s">
        <v>604</v>
      </c>
      <c r="J486" s="15" t="s">
        <v>63</v>
      </c>
      <c r="K486" s="16" t="s">
        <v>85</v>
      </c>
      <c r="L486" s="55" t="s">
        <v>625</v>
      </c>
      <c r="M486" s="15"/>
      <c r="N486" s="15" t="s">
        <v>32</v>
      </c>
      <c r="O486" s="15"/>
      <c r="P486" s="16" t="s">
        <v>626</v>
      </c>
      <c r="Q486" s="17">
        <v>11699</v>
      </c>
      <c r="R486" s="18">
        <v>45.29</v>
      </c>
      <c r="S486" s="19">
        <v>7359.9884999999995</v>
      </c>
      <c r="T486" s="20" t="s">
        <v>97</v>
      </c>
      <c r="U486" s="21" t="s">
        <v>108</v>
      </c>
      <c r="V486" s="28">
        <v>37.5</v>
      </c>
      <c r="W486" s="23">
        <v>3</v>
      </c>
      <c r="X486" s="24"/>
    </row>
    <row r="487" spans="1:24" s="1" customFormat="1" ht="35" customHeight="1" x14ac:dyDescent="0.3">
      <c r="A487" s="25" t="s">
        <v>23</v>
      </c>
      <c r="B487" s="25" t="s">
        <v>623</v>
      </c>
      <c r="C487" s="12" t="s">
        <v>624</v>
      </c>
      <c r="D487" s="58"/>
      <c r="E487" s="39" t="str">
        <f>HYPERLINK("https://www.google.ru/search?q=1203A451-107&amp;newwindow=1&amp;tbm=isch","Еще фото")</f>
        <v>Еще фото</v>
      </c>
      <c r="F487" s="14"/>
      <c r="G487" s="25" t="s">
        <v>609</v>
      </c>
      <c r="H487" s="25" t="s">
        <v>92</v>
      </c>
      <c r="I487" s="25" t="s">
        <v>604</v>
      </c>
      <c r="J487" s="15" t="s">
        <v>63</v>
      </c>
      <c r="K487" s="16" t="s">
        <v>85</v>
      </c>
      <c r="L487" s="60"/>
      <c r="M487" s="15"/>
      <c r="N487" s="15" t="s">
        <v>32</v>
      </c>
      <c r="O487" s="15"/>
      <c r="P487" s="16" t="s">
        <v>626</v>
      </c>
      <c r="Q487" s="17">
        <v>11699</v>
      </c>
      <c r="R487" s="18">
        <v>45.29</v>
      </c>
      <c r="S487" s="19">
        <v>7359.9884999999995</v>
      </c>
      <c r="T487" s="20" t="s">
        <v>97</v>
      </c>
      <c r="U487" s="21" t="s">
        <v>109</v>
      </c>
      <c r="V487" s="23">
        <v>38</v>
      </c>
      <c r="W487" s="23">
        <v>2</v>
      </c>
      <c r="X487" s="24"/>
    </row>
    <row r="488" spans="1:24" s="1" customFormat="1" ht="37.049999999999997" customHeight="1" x14ac:dyDescent="0.3">
      <c r="A488" s="25" t="s">
        <v>23</v>
      </c>
      <c r="B488" s="25" t="s">
        <v>623</v>
      </c>
      <c r="C488" s="12" t="s">
        <v>624</v>
      </c>
      <c r="D488" s="59"/>
      <c r="E488" s="39" t="str">
        <f>HYPERLINK("https://www.google.ru/search?q=1203A451-107&amp;newwindow=1&amp;tbm=isch","Еще фото")</f>
        <v>Еще фото</v>
      </c>
      <c r="F488" s="14"/>
      <c r="G488" s="25" t="s">
        <v>609</v>
      </c>
      <c r="H488" s="25" t="s">
        <v>92</v>
      </c>
      <c r="I488" s="25" t="s">
        <v>604</v>
      </c>
      <c r="J488" s="15" t="s">
        <v>63</v>
      </c>
      <c r="K488" s="16" t="s">
        <v>85</v>
      </c>
      <c r="L488" s="56"/>
      <c r="M488" s="15"/>
      <c r="N488" s="15" t="s">
        <v>32</v>
      </c>
      <c r="O488" s="15"/>
      <c r="P488" s="16" t="s">
        <v>626</v>
      </c>
      <c r="Q488" s="17">
        <v>11699</v>
      </c>
      <c r="R488" s="18">
        <v>45.29</v>
      </c>
      <c r="S488" s="19">
        <v>7359.9884999999995</v>
      </c>
      <c r="T488" s="20" t="s">
        <v>97</v>
      </c>
      <c r="U488" s="21" t="s">
        <v>115</v>
      </c>
      <c r="V488" s="28">
        <v>38.5</v>
      </c>
      <c r="W488" s="23">
        <v>3</v>
      </c>
      <c r="X488" s="24"/>
    </row>
    <row r="489" spans="1:24" s="1" customFormat="1" ht="108" customHeight="1" x14ac:dyDescent="0.3">
      <c r="A489" s="11" t="s">
        <v>23</v>
      </c>
      <c r="B489" s="11" t="s">
        <v>627</v>
      </c>
      <c r="C489" s="12" t="s">
        <v>628</v>
      </c>
      <c r="D489" s="13"/>
      <c r="E489" s="39" t="str">
        <f>HYPERLINK("https://www.google.ru/search?q=1201A759-004&amp;newwindow=1&amp;tbm=isch","Еще фото")</f>
        <v>Еще фото</v>
      </c>
      <c r="F489" s="14"/>
      <c r="G489" s="11" t="s">
        <v>91</v>
      </c>
      <c r="H489" s="11" t="s">
        <v>92</v>
      </c>
      <c r="I489" s="15" t="s">
        <v>604</v>
      </c>
      <c r="J489" s="15" t="s">
        <v>63</v>
      </c>
      <c r="K489" s="16" t="s">
        <v>49</v>
      </c>
      <c r="L489" s="15" t="s">
        <v>629</v>
      </c>
      <c r="M489" s="15" t="s">
        <v>106</v>
      </c>
      <c r="N489" s="15" t="s">
        <v>41</v>
      </c>
      <c r="O489" s="15"/>
      <c r="P489" s="16" t="s">
        <v>630</v>
      </c>
      <c r="Q489" s="17">
        <v>16999</v>
      </c>
      <c r="R489" s="18">
        <v>45.29</v>
      </c>
      <c r="S489" s="19">
        <v>10694.988499999999</v>
      </c>
      <c r="T489" s="20" t="s">
        <v>97</v>
      </c>
      <c r="U489" s="21" t="s">
        <v>124</v>
      </c>
      <c r="V489" s="28">
        <v>44.5</v>
      </c>
      <c r="W489" s="23">
        <v>1</v>
      </c>
      <c r="X489" s="24"/>
    </row>
    <row r="490" spans="1:24" s="1" customFormat="1" ht="52.05" customHeight="1" x14ac:dyDescent="0.3">
      <c r="A490" s="11" t="s">
        <v>23</v>
      </c>
      <c r="B490" s="11" t="s">
        <v>627</v>
      </c>
      <c r="C490" s="12" t="s">
        <v>631</v>
      </c>
      <c r="D490" s="53"/>
      <c r="E490" s="39" t="str">
        <f>HYPERLINK("https://www.google.ru/search?q=1201A759-006&amp;newwindow=1&amp;tbm=isch","Еще фото")</f>
        <v>Еще фото</v>
      </c>
      <c r="F490" s="14"/>
      <c r="G490" s="11" t="s">
        <v>91</v>
      </c>
      <c r="H490" s="11" t="s">
        <v>92</v>
      </c>
      <c r="I490" s="15" t="s">
        <v>604</v>
      </c>
      <c r="J490" s="15" t="s">
        <v>63</v>
      </c>
      <c r="K490" s="16" t="s">
        <v>49</v>
      </c>
      <c r="L490" s="55" t="s">
        <v>629</v>
      </c>
      <c r="M490" s="15" t="s">
        <v>106</v>
      </c>
      <c r="N490" s="15" t="s">
        <v>41</v>
      </c>
      <c r="O490" s="15"/>
      <c r="P490" s="16" t="s">
        <v>630</v>
      </c>
      <c r="Q490" s="17">
        <v>13299</v>
      </c>
      <c r="R490" s="18">
        <v>45.11</v>
      </c>
      <c r="S490" s="19">
        <v>8394.9884999999995</v>
      </c>
      <c r="T490" s="20" t="s">
        <v>97</v>
      </c>
      <c r="U490" s="21" t="s">
        <v>98</v>
      </c>
      <c r="V490" s="23">
        <v>39</v>
      </c>
      <c r="W490" s="23">
        <v>1</v>
      </c>
      <c r="X490" s="24"/>
    </row>
    <row r="491" spans="1:24" s="1" customFormat="1" ht="61.05" customHeight="1" x14ac:dyDescent="0.3">
      <c r="A491" s="25" t="s">
        <v>23</v>
      </c>
      <c r="B491" s="25" t="s">
        <v>627</v>
      </c>
      <c r="C491" s="12" t="s">
        <v>631</v>
      </c>
      <c r="D491" s="54"/>
      <c r="E491" s="39" t="str">
        <f>HYPERLINK("https://www.google.ru/search?q=1201A759-006&amp;newwindow=1&amp;tbm=isch","Еще фото")</f>
        <v>Еще фото</v>
      </c>
      <c r="F491" s="14"/>
      <c r="G491" s="25" t="s">
        <v>91</v>
      </c>
      <c r="H491" s="25" t="s">
        <v>92</v>
      </c>
      <c r="I491" s="25" t="s">
        <v>604</v>
      </c>
      <c r="J491" s="15" t="s">
        <v>63</v>
      </c>
      <c r="K491" s="16" t="s">
        <v>49</v>
      </c>
      <c r="L491" s="56"/>
      <c r="M491" s="15" t="s">
        <v>106</v>
      </c>
      <c r="N491" s="15" t="s">
        <v>41</v>
      </c>
      <c r="O491" s="15"/>
      <c r="P491" s="16" t="s">
        <v>630</v>
      </c>
      <c r="Q491" s="17">
        <v>13299</v>
      </c>
      <c r="R491" s="18">
        <v>45.11</v>
      </c>
      <c r="S491" s="19">
        <v>8394.9884999999995</v>
      </c>
      <c r="T491" s="20" t="s">
        <v>97</v>
      </c>
      <c r="U491" s="21" t="s">
        <v>99</v>
      </c>
      <c r="V491" s="23">
        <v>41</v>
      </c>
      <c r="W491" s="23">
        <v>1</v>
      </c>
      <c r="X491" s="24"/>
    </row>
    <row r="492" spans="1:24" s="1" customFormat="1" ht="52.05" customHeight="1" x14ac:dyDescent="0.3">
      <c r="A492" s="11" t="s">
        <v>23</v>
      </c>
      <c r="B492" s="11" t="s">
        <v>607</v>
      </c>
      <c r="C492" s="12" t="s">
        <v>632</v>
      </c>
      <c r="D492" s="53"/>
      <c r="E492" s="39" t="str">
        <f>HYPERLINK("https://www.google.ru/search?q=1191A328-104&amp;newwindow=1&amp;tbm=isch","Еще фото")</f>
        <v>Еще фото</v>
      </c>
      <c r="F492" s="14"/>
      <c r="G492" s="11" t="s">
        <v>609</v>
      </c>
      <c r="H492" s="11" t="s">
        <v>92</v>
      </c>
      <c r="I492" s="15" t="s">
        <v>604</v>
      </c>
      <c r="J492" s="15" t="s">
        <v>63</v>
      </c>
      <c r="K492" s="16" t="s">
        <v>49</v>
      </c>
      <c r="L492" s="55" t="s">
        <v>633</v>
      </c>
      <c r="M492" s="15"/>
      <c r="N492" s="15" t="s">
        <v>32</v>
      </c>
      <c r="O492" s="15"/>
      <c r="P492" s="16" t="s">
        <v>626</v>
      </c>
      <c r="Q492" s="17">
        <v>9799</v>
      </c>
      <c r="R492" s="18">
        <v>40</v>
      </c>
      <c r="S492" s="19">
        <v>6761.3099999999995</v>
      </c>
      <c r="T492" s="20" t="s">
        <v>97</v>
      </c>
      <c r="U492" s="21" t="s">
        <v>99</v>
      </c>
      <c r="V492" s="23">
        <v>41</v>
      </c>
      <c r="W492" s="23">
        <v>1</v>
      </c>
      <c r="X492" s="24"/>
    </row>
    <row r="493" spans="1:24" s="1" customFormat="1" ht="61.05" customHeight="1" x14ac:dyDescent="0.3">
      <c r="A493" s="25" t="s">
        <v>23</v>
      </c>
      <c r="B493" s="25" t="s">
        <v>607</v>
      </c>
      <c r="C493" s="12" t="s">
        <v>632</v>
      </c>
      <c r="D493" s="54"/>
      <c r="E493" s="39" t="str">
        <f>HYPERLINK("https://www.google.ru/search?q=1191A328-104&amp;newwindow=1&amp;tbm=isch","Еще фото")</f>
        <v>Еще фото</v>
      </c>
      <c r="F493" s="14"/>
      <c r="G493" s="25" t="s">
        <v>609</v>
      </c>
      <c r="H493" s="25" t="s">
        <v>92</v>
      </c>
      <c r="I493" s="25" t="s">
        <v>604</v>
      </c>
      <c r="J493" s="15" t="s">
        <v>63</v>
      </c>
      <c r="K493" s="16" t="s">
        <v>49</v>
      </c>
      <c r="L493" s="56"/>
      <c r="M493" s="15"/>
      <c r="N493" s="15" t="s">
        <v>32</v>
      </c>
      <c r="O493" s="15"/>
      <c r="P493" s="16" t="s">
        <v>626</v>
      </c>
      <c r="Q493" s="17">
        <v>9799</v>
      </c>
      <c r="R493" s="18">
        <v>40</v>
      </c>
      <c r="S493" s="19">
        <v>6761.3099999999995</v>
      </c>
      <c r="T493" s="20" t="s">
        <v>97</v>
      </c>
      <c r="U493" s="21" t="s">
        <v>101</v>
      </c>
      <c r="V493" s="28">
        <v>42.5</v>
      </c>
      <c r="W493" s="23">
        <v>2</v>
      </c>
      <c r="X493" s="24"/>
    </row>
    <row r="494" spans="1:24" s="1" customFormat="1" ht="17" customHeight="1" x14ac:dyDescent="0.3">
      <c r="A494" s="11" t="s">
        <v>23</v>
      </c>
      <c r="B494" s="11" t="s">
        <v>634</v>
      </c>
      <c r="C494" s="12" t="s">
        <v>635</v>
      </c>
      <c r="D494" s="57"/>
      <c r="E494" s="39" t="str">
        <f t="shared" ref="E494:E499" si="18">HYPERLINK("https://www.google.ru/search?q=1192A212-100&amp;newwindow=1&amp;tbm=isch","Еще фото")</f>
        <v>Еще фото</v>
      </c>
      <c r="F494" s="29" t="s">
        <v>145</v>
      </c>
      <c r="G494" s="11" t="s">
        <v>609</v>
      </c>
      <c r="H494" s="11" t="s">
        <v>92</v>
      </c>
      <c r="I494" s="15" t="s">
        <v>604</v>
      </c>
      <c r="J494" s="15" t="s">
        <v>63</v>
      </c>
      <c r="K494" s="16" t="s">
        <v>30</v>
      </c>
      <c r="L494" s="55" t="s">
        <v>636</v>
      </c>
      <c r="M494" s="15" t="s">
        <v>40</v>
      </c>
      <c r="N494" s="15" t="s">
        <v>32</v>
      </c>
      <c r="O494" s="15"/>
      <c r="P494" s="16" t="s">
        <v>637</v>
      </c>
      <c r="Q494" s="17">
        <v>11299</v>
      </c>
      <c r="R494" s="18">
        <v>40</v>
      </c>
      <c r="S494" s="19">
        <v>7796.3099999999986</v>
      </c>
      <c r="T494" s="20" t="s">
        <v>97</v>
      </c>
      <c r="U494" s="21" t="s">
        <v>109</v>
      </c>
      <c r="V494" s="23">
        <v>36</v>
      </c>
      <c r="W494" s="23">
        <v>2</v>
      </c>
      <c r="X494" s="24"/>
    </row>
    <row r="495" spans="1:24" s="1" customFormat="1" ht="17" customHeight="1" x14ac:dyDescent="0.3">
      <c r="A495" s="25" t="s">
        <v>23</v>
      </c>
      <c r="B495" s="25" t="s">
        <v>634</v>
      </c>
      <c r="C495" s="12" t="s">
        <v>635</v>
      </c>
      <c r="D495" s="58"/>
      <c r="E495" s="39" t="str">
        <f t="shared" si="18"/>
        <v>Еще фото</v>
      </c>
      <c r="F495" s="29" t="s">
        <v>145</v>
      </c>
      <c r="G495" s="25" t="s">
        <v>609</v>
      </c>
      <c r="H495" s="25" t="s">
        <v>92</v>
      </c>
      <c r="I495" s="25" t="s">
        <v>604</v>
      </c>
      <c r="J495" s="15" t="s">
        <v>63</v>
      </c>
      <c r="K495" s="16" t="s">
        <v>30</v>
      </c>
      <c r="L495" s="60"/>
      <c r="M495" s="15" t="s">
        <v>40</v>
      </c>
      <c r="N495" s="15" t="s">
        <v>32</v>
      </c>
      <c r="O495" s="15"/>
      <c r="P495" s="16" t="s">
        <v>637</v>
      </c>
      <c r="Q495" s="17">
        <v>11299</v>
      </c>
      <c r="R495" s="18">
        <v>40</v>
      </c>
      <c r="S495" s="19">
        <v>7796.3099999999986</v>
      </c>
      <c r="T495" s="20" t="s">
        <v>97</v>
      </c>
      <c r="U495" s="21" t="s">
        <v>115</v>
      </c>
      <c r="V495" s="28">
        <v>36.5</v>
      </c>
      <c r="W495" s="23">
        <v>3</v>
      </c>
      <c r="X495" s="24"/>
    </row>
    <row r="496" spans="1:24" s="1" customFormat="1" ht="17" customHeight="1" x14ac:dyDescent="0.3">
      <c r="A496" s="25" t="s">
        <v>23</v>
      </c>
      <c r="B496" s="25" t="s">
        <v>634</v>
      </c>
      <c r="C496" s="12" t="s">
        <v>635</v>
      </c>
      <c r="D496" s="58"/>
      <c r="E496" s="39" t="str">
        <f t="shared" si="18"/>
        <v>Еще фото</v>
      </c>
      <c r="F496" s="29" t="s">
        <v>145</v>
      </c>
      <c r="G496" s="25" t="s">
        <v>609</v>
      </c>
      <c r="H496" s="25" t="s">
        <v>92</v>
      </c>
      <c r="I496" s="25" t="s">
        <v>604</v>
      </c>
      <c r="J496" s="15" t="s">
        <v>63</v>
      </c>
      <c r="K496" s="16" t="s">
        <v>30</v>
      </c>
      <c r="L496" s="60"/>
      <c r="M496" s="15" t="s">
        <v>40</v>
      </c>
      <c r="N496" s="15" t="s">
        <v>32</v>
      </c>
      <c r="O496" s="15"/>
      <c r="P496" s="16" t="s">
        <v>637</v>
      </c>
      <c r="Q496" s="17">
        <v>11299</v>
      </c>
      <c r="R496" s="18">
        <v>40</v>
      </c>
      <c r="S496" s="19">
        <v>7796.3099999999986</v>
      </c>
      <c r="T496" s="20" t="s">
        <v>97</v>
      </c>
      <c r="U496" s="21" t="s">
        <v>98</v>
      </c>
      <c r="V496" s="28">
        <v>37.5</v>
      </c>
      <c r="W496" s="23">
        <v>5</v>
      </c>
      <c r="X496" s="24"/>
    </row>
    <row r="497" spans="1:24" s="1" customFormat="1" ht="17" customHeight="1" x14ac:dyDescent="0.3">
      <c r="A497" s="25" t="s">
        <v>23</v>
      </c>
      <c r="B497" s="25" t="s">
        <v>634</v>
      </c>
      <c r="C497" s="12" t="s">
        <v>635</v>
      </c>
      <c r="D497" s="58"/>
      <c r="E497" s="39" t="str">
        <f t="shared" si="18"/>
        <v>Еще фото</v>
      </c>
      <c r="F497" s="29" t="s">
        <v>145</v>
      </c>
      <c r="G497" s="25" t="s">
        <v>609</v>
      </c>
      <c r="H497" s="25" t="s">
        <v>92</v>
      </c>
      <c r="I497" s="25" t="s">
        <v>604</v>
      </c>
      <c r="J497" s="15" t="s">
        <v>63</v>
      </c>
      <c r="K497" s="16" t="s">
        <v>30</v>
      </c>
      <c r="L497" s="60"/>
      <c r="M497" s="15" t="s">
        <v>40</v>
      </c>
      <c r="N497" s="15" t="s">
        <v>32</v>
      </c>
      <c r="O497" s="15"/>
      <c r="P497" s="16" t="s">
        <v>637</v>
      </c>
      <c r="Q497" s="17">
        <v>11299</v>
      </c>
      <c r="R497" s="18">
        <v>40</v>
      </c>
      <c r="S497" s="19">
        <v>7796.3099999999986</v>
      </c>
      <c r="T497" s="20" t="s">
        <v>97</v>
      </c>
      <c r="U497" s="21" t="s">
        <v>204</v>
      </c>
      <c r="V497" s="23">
        <v>38</v>
      </c>
      <c r="W497" s="23">
        <v>3</v>
      </c>
      <c r="X497" s="24"/>
    </row>
    <row r="498" spans="1:24" s="1" customFormat="1" ht="17" customHeight="1" x14ac:dyDescent="0.3">
      <c r="A498" s="25" t="s">
        <v>23</v>
      </c>
      <c r="B498" s="25" t="s">
        <v>634</v>
      </c>
      <c r="C498" s="12" t="s">
        <v>635</v>
      </c>
      <c r="D498" s="58"/>
      <c r="E498" s="39" t="str">
        <f t="shared" si="18"/>
        <v>Еще фото</v>
      </c>
      <c r="F498" s="29" t="s">
        <v>145</v>
      </c>
      <c r="G498" s="25" t="s">
        <v>609</v>
      </c>
      <c r="H498" s="25" t="s">
        <v>92</v>
      </c>
      <c r="I498" s="25" t="s">
        <v>604</v>
      </c>
      <c r="J498" s="15" t="s">
        <v>63</v>
      </c>
      <c r="K498" s="16" t="s">
        <v>30</v>
      </c>
      <c r="L498" s="60"/>
      <c r="M498" s="15" t="s">
        <v>40</v>
      </c>
      <c r="N498" s="15" t="s">
        <v>32</v>
      </c>
      <c r="O498" s="15"/>
      <c r="P498" s="16" t="s">
        <v>637</v>
      </c>
      <c r="Q498" s="17">
        <v>11299</v>
      </c>
      <c r="R498" s="18">
        <v>40</v>
      </c>
      <c r="S498" s="19">
        <v>7796.3099999999986</v>
      </c>
      <c r="T498" s="20" t="s">
        <v>97</v>
      </c>
      <c r="U498" s="21" t="s">
        <v>148</v>
      </c>
      <c r="V498" s="28">
        <v>38.5</v>
      </c>
      <c r="W498" s="23">
        <v>3</v>
      </c>
      <c r="X498" s="24"/>
    </row>
    <row r="499" spans="1:24" s="1" customFormat="1" ht="22.05" customHeight="1" x14ac:dyDescent="0.3">
      <c r="A499" s="25" t="s">
        <v>23</v>
      </c>
      <c r="B499" s="25" t="s">
        <v>634</v>
      </c>
      <c r="C499" s="12" t="s">
        <v>635</v>
      </c>
      <c r="D499" s="59"/>
      <c r="E499" s="39" t="str">
        <f t="shared" si="18"/>
        <v>Еще фото</v>
      </c>
      <c r="F499" s="29" t="s">
        <v>145</v>
      </c>
      <c r="G499" s="25" t="s">
        <v>609</v>
      </c>
      <c r="H499" s="25" t="s">
        <v>92</v>
      </c>
      <c r="I499" s="25" t="s">
        <v>604</v>
      </c>
      <c r="J499" s="15" t="s">
        <v>63</v>
      </c>
      <c r="K499" s="16" t="s">
        <v>30</v>
      </c>
      <c r="L499" s="56"/>
      <c r="M499" s="15" t="s">
        <v>40</v>
      </c>
      <c r="N499" s="15" t="s">
        <v>32</v>
      </c>
      <c r="O499" s="15"/>
      <c r="P499" s="16" t="s">
        <v>637</v>
      </c>
      <c r="Q499" s="17">
        <v>11299</v>
      </c>
      <c r="R499" s="18">
        <v>40</v>
      </c>
      <c r="S499" s="19">
        <v>7796.3099999999986</v>
      </c>
      <c r="T499" s="20" t="s">
        <v>97</v>
      </c>
      <c r="U499" s="21" t="s">
        <v>99</v>
      </c>
      <c r="V499" s="23">
        <v>39</v>
      </c>
      <c r="W499" s="23">
        <v>3</v>
      </c>
      <c r="X499" s="24"/>
    </row>
    <row r="500" spans="1:24" s="1" customFormat="1" ht="35" customHeight="1" x14ac:dyDescent="0.3">
      <c r="A500" s="11" t="s">
        <v>23</v>
      </c>
      <c r="B500" s="11" t="s">
        <v>614</v>
      </c>
      <c r="C500" s="12" t="s">
        <v>638</v>
      </c>
      <c r="D500" s="57"/>
      <c r="E500" s="39" t="str">
        <f>HYPERLINK("https://www.google.ru/search?q=1202A400-108&amp;newwindow=1&amp;tbm=isch","Еще фото")</f>
        <v>Еще фото</v>
      </c>
      <c r="F500" s="14"/>
      <c r="G500" s="11" t="s">
        <v>91</v>
      </c>
      <c r="H500" s="11" t="s">
        <v>92</v>
      </c>
      <c r="I500" s="15" t="s">
        <v>604</v>
      </c>
      <c r="J500" s="15" t="s">
        <v>63</v>
      </c>
      <c r="K500" s="16" t="s">
        <v>30</v>
      </c>
      <c r="L500" s="55" t="s">
        <v>639</v>
      </c>
      <c r="M500" s="15"/>
      <c r="N500" s="15" t="s">
        <v>287</v>
      </c>
      <c r="O500" s="15"/>
      <c r="P500" s="16" t="s">
        <v>611</v>
      </c>
      <c r="Q500" s="17">
        <v>10499</v>
      </c>
      <c r="R500" s="18">
        <v>40</v>
      </c>
      <c r="S500" s="19">
        <v>7244.3099999999986</v>
      </c>
      <c r="T500" s="20" t="s">
        <v>97</v>
      </c>
      <c r="U500" s="21" t="s">
        <v>98</v>
      </c>
      <c r="V500" s="28">
        <v>37.5</v>
      </c>
      <c r="W500" s="23">
        <v>5</v>
      </c>
      <c r="X500" s="24"/>
    </row>
    <row r="501" spans="1:24" s="1" customFormat="1" ht="35" customHeight="1" x14ac:dyDescent="0.3">
      <c r="A501" s="25" t="s">
        <v>23</v>
      </c>
      <c r="B501" s="25" t="s">
        <v>614</v>
      </c>
      <c r="C501" s="12" t="s">
        <v>638</v>
      </c>
      <c r="D501" s="58"/>
      <c r="E501" s="39" t="str">
        <f>HYPERLINK("https://www.google.ru/search?q=1202A400-108&amp;newwindow=1&amp;tbm=isch","Еще фото")</f>
        <v>Еще фото</v>
      </c>
      <c r="F501" s="14"/>
      <c r="G501" s="25" t="s">
        <v>91</v>
      </c>
      <c r="H501" s="25" t="s">
        <v>92</v>
      </c>
      <c r="I501" s="25" t="s">
        <v>604</v>
      </c>
      <c r="J501" s="15" t="s">
        <v>63</v>
      </c>
      <c r="K501" s="16" t="s">
        <v>30</v>
      </c>
      <c r="L501" s="60"/>
      <c r="M501" s="15"/>
      <c r="N501" s="15" t="s">
        <v>287</v>
      </c>
      <c r="O501" s="15"/>
      <c r="P501" s="16" t="s">
        <v>611</v>
      </c>
      <c r="Q501" s="17">
        <v>10499</v>
      </c>
      <c r="R501" s="18">
        <v>40</v>
      </c>
      <c r="S501" s="19">
        <v>7244.3099999999986</v>
      </c>
      <c r="T501" s="20" t="s">
        <v>97</v>
      </c>
      <c r="U501" s="21" t="s">
        <v>204</v>
      </c>
      <c r="V501" s="23">
        <v>38</v>
      </c>
      <c r="W501" s="23">
        <v>3</v>
      </c>
      <c r="X501" s="24"/>
    </row>
    <row r="502" spans="1:24" s="1" customFormat="1" ht="37.049999999999997" customHeight="1" x14ac:dyDescent="0.3">
      <c r="A502" s="25" t="s">
        <v>23</v>
      </c>
      <c r="B502" s="25" t="s">
        <v>614</v>
      </c>
      <c r="C502" s="12" t="s">
        <v>638</v>
      </c>
      <c r="D502" s="59"/>
      <c r="E502" s="39" t="str">
        <f>HYPERLINK("https://www.google.ru/search?q=1202A400-108&amp;newwindow=1&amp;tbm=isch","Еще фото")</f>
        <v>Еще фото</v>
      </c>
      <c r="F502" s="14"/>
      <c r="G502" s="25" t="s">
        <v>91</v>
      </c>
      <c r="H502" s="25" t="s">
        <v>92</v>
      </c>
      <c r="I502" s="25" t="s">
        <v>604</v>
      </c>
      <c r="J502" s="15" t="s">
        <v>63</v>
      </c>
      <c r="K502" s="16" t="s">
        <v>30</v>
      </c>
      <c r="L502" s="56"/>
      <c r="M502" s="15"/>
      <c r="N502" s="15" t="s">
        <v>287</v>
      </c>
      <c r="O502" s="15"/>
      <c r="P502" s="16" t="s">
        <v>611</v>
      </c>
      <c r="Q502" s="17">
        <v>10499</v>
      </c>
      <c r="R502" s="18">
        <v>40</v>
      </c>
      <c r="S502" s="19">
        <v>7244.3099999999986</v>
      </c>
      <c r="T502" s="20" t="s">
        <v>97</v>
      </c>
      <c r="U502" s="21" t="s">
        <v>148</v>
      </c>
      <c r="V502" s="28">
        <v>38.5</v>
      </c>
      <c r="W502" s="23">
        <v>8</v>
      </c>
      <c r="X502" s="24"/>
    </row>
    <row r="503" spans="1:24" s="1" customFormat="1" ht="26" customHeight="1" x14ac:dyDescent="0.3">
      <c r="A503" s="11" t="s">
        <v>23</v>
      </c>
      <c r="B503" s="11" t="s">
        <v>623</v>
      </c>
      <c r="C503" s="12" t="s">
        <v>640</v>
      </c>
      <c r="D503" s="57"/>
      <c r="E503" s="39" t="str">
        <f>HYPERLINK("https://www.google.ru/search?q=1203A451-400&amp;newwindow=1&amp;tbm=isch","Еще фото")</f>
        <v>Еще фото</v>
      </c>
      <c r="F503" s="14"/>
      <c r="G503" s="11" t="s">
        <v>609</v>
      </c>
      <c r="H503" s="11" t="s">
        <v>92</v>
      </c>
      <c r="I503" s="15" t="s">
        <v>604</v>
      </c>
      <c r="J503" s="15" t="s">
        <v>63</v>
      </c>
      <c r="K503" s="16" t="s">
        <v>85</v>
      </c>
      <c r="L503" s="55" t="s">
        <v>625</v>
      </c>
      <c r="M503" s="15"/>
      <c r="N503" s="15" t="s">
        <v>52</v>
      </c>
      <c r="O503" s="15"/>
      <c r="P503" s="16" t="s">
        <v>626</v>
      </c>
      <c r="Q503" s="17">
        <v>11699</v>
      </c>
      <c r="R503" s="18">
        <v>40</v>
      </c>
      <c r="S503" s="19">
        <v>8072.3099999999986</v>
      </c>
      <c r="T503" s="20" t="s">
        <v>97</v>
      </c>
      <c r="U503" s="21" t="s">
        <v>148</v>
      </c>
      <c r="V503" s="28">
        <v>40.5</v>
      </c>
      <c r="W503" s="23">
        <v>1</v>
      </c>
      <c r="X503" s="24"/>
    </row>
    <row r="504" spans="1:24" s="1" customFormat="1" ht="26" customHeight="1" x14ac:dyDescent="0.3">
      <c r="A504" s="25" t="s">
        <v>23</v>
      </c>
      <c r="B504" s="25" t="s">
        <v>623</v>
      </c>
      <c r="C504" s="12" t="s">
        <v>640</v>
      </c>
      <c r="D504" s="58"/>
      <c r="E504" s="39" t="str">
        <f>HYPERLINK("https://www.google.ru/search?q=1203A451-400&amp;newwindow=1&amp;tbm=isch","Еще фото")</f>
        <v>Еще фото</v>
      </c>
      <c r="F504" s="14"/>
      <c r="G504" s="25" t="s">
        <v>609</v>
      </c>
      <c r="H504" s="25" t="s">
        <v>92</v>
      </c>
      <c r="I504" s="25" t="s">
        <v>604</v>
      </c>
      <c r="J504" s="15" t="s">
        <v>63</v>
      </c>
      <c r="K504" s="16" t="s">
        <v>85</v>
      </c>
      <c r="L504" s="60"/>
      <c r="M504" s="15"/>
      <c r="N504" s="15" t="s">
        <v>52</v>
      </c>
      <c r="O504" s="15"/>
      <c r="P504" s="16" t="s">
        <v>626</v>
      </c>
      <c r="Q504" s="17">
        <v>11699</v>
      </c>
      <c r="R504" s="18">
        <v>40</v>
      </c>
      <c r="S504" s="19">
        <v>8072.3099999999986</v>
      </c>
      <c r="T504" s="20" t="s">
        <v>97</v>
      </c>
      <c r="U504" s="21" t="s">
        <v>99</v>
      </c>
      <c r="V504" s="23">
        <v>41</v>
      </c>
      <c r="W504" s="23">
        <v>3</v>
      </c>
      <c r="X504" s="24"/>
    </row>
    <row r="505" spans="1:24" s="1" customFormat="1" ht="26" customHeight="1" x14ac:dyDescent="0.3">
      <c r="A505" s="25" t="s">
        <v>23</v>
      </c>
      <c r="B505" s="25" t="s">
        <v>623</v>
      </c>
      <c r="C505" s="12" t="s">
        <v>640</v>
      </c>
      <c r="D505" s="58"/>
      <c r="E505" s="39" t="str">
        <f>HYPERLINK("https://www.google.ru/search?q=1203A451-400&amp;newwindow=1&amp;tbm=isch","Еще фото")</f>
        <v>Еще фото</v>
      </c>
      <c r="F505" s="14"/>
      <c r="G505" s="25" t="s">
        <v>609</v>
      </c>
      <c r="H505" s="25" t="s">
        <v>92</v>
      </c>
      <c r="I505" s="25" t="s">
        <v>604</v>
      </c>
      <c r="J505" s="15" t="s">
        <v>63</v>
      </c>
      <c r="K505" s="16" t="s">
        <v>85</v>
      </c>
      <c r="L505" s="60"/>
      <c r="M505" s="15"/>
      <c r="N505" s="15" t="s">
        <v>52</v>
      </c>
      <c r="O505" s="15"/>
      <c r="P505" s="16" t="s">
        <v>626</v>
      </c>
      <c r="Q505" s="17">
        <v>11699</v>
      </c>
      <c r="R505" s="18">
        <v>40</v>
      </c>
      <c r="S505" s="19">
        <v>8072.3099999999986</v>
      </c>
      <c r="T505" s="20" t="s">
        <v>97</v>
      </c>
      <c r="U505" s="21" t="s">
        <v>100</v>
      </c>
      <c r="V505" s="23">
        <v>42</v>
      </c>
      <c r="W505" s="23">
        <v>2</v>
      </c>
      <c r="X505" s="24"/>
    </row>
    <row r="506" spans="1:24" s="1" customFormat="1" ht="26" customHeight="1" x14ac:dyDescent="0.3">
      <c r="A506" s="25" t="s">
        <v>23</v>
      </c>
      <c r="B506" s="25" t="s">
        <v>623</v>
      </c>
      <c r="C506" s="12" t="s">
        <v>640</v>
      </c>
      <c r="D506" s="59"/>
      <c r="E506" s="39" t="str">
        <f>HYPERLINK("https://www.google.ru/search?q=1203A451-400&amp;newwindow=1&amp;tbm=isch","Еще фото")</f>
        <v>Еще фото</v>
      </c>
      <c r="F506" s="14"/>
      <c r="G506" s="25" t="s">
        <v>609</v>
      </c>
      <c r="H506" s="25" t="s">
        <v>92</v>
      </c>
      <c r="I506" s="25" t="s">
        <v>604</v>
      </c>
      <c r="J506" s="15" t="s">
        <v>63</v>
      </c>
      <c r="K506" s="16" t="s">
        <v>85</v>
      </c>
      <c r="L506" s="56"/>
      <c r="M506" s="15"/>
      <c r="N506" s="15" t="s">
        <v>52</v>
      </c>
      <c r="O506" s="15"/>
      <c r="P506" s="16" t="s">
        <v>626</v>
      </c>
      <c r="Q506" s="17">
        <v>11699</v>
      </c>
      <c r="R506" s="18">
        <v>40</v>
      </c>
      <c r="S506" s="19">
        <v>8072.3099999999986</v>
      </c>
      <c r="T506" s="20" t="s">
        <v>97</v>
      </c>
      <c r="U506" s="21" t="s">
        <v>102</v>
      </c>
      <c r="V506" s="23">
        <v>43</v>
      </c>
      <c r="W506" s="23">
        <v>2</v>
      </c>
      <c r="X506" s="24"/>
    </row>
    <row r="507" spans="1:24" s="1" customFormat="1" ht="52.05" customHeight="1" x14ac:dyDescent="0.3">
      <c r="A507" s="11" t="s">
        <v>23</v>
      </c>
      <c r="B507" s="11" t="s">
        <v>641</v>
      </c>
      <c r="C507" s="12" t="s">
        <v>642</v>
      </c>
      <c r="D507" s="53"/>
      <c r="E507" s="39" t="str">
        <f>HYPERLINK("https://www.google.ru/search?q=1203A560-002&amp;newwindow=1&amp;tbm=isch","Еще фото")</f>
        <v>Еще фото</v>
      </c>
      <c r="F507" s="14"/>
      <c r="G507" s="11" t="s">
        <v>91</v>
      </c>
      <c r="H507" s="11" t="s">
        <v>92</v>
      </c>
      <c r="I507" s="15" t="s">
        <v>604</v>
      </c>
      <c r="J507" s="15" t="s">
        <v>63</v>
      </c>
      <c r="K507" s="16" t="s">
        <v>85</v>
      </c>
      <c r="L507" s="55" t="s">
        <v>643</v>
      </c>
      <c r="M507" s="15"/>
      <c r="N507" s="15" t="s">
        <v>41</v>
      </c>
      <c r="O507" s="15"/>
      <c r="P507" s="16" t="s">
        <v>136</v>
      </c>
      <c r="Q507" s="17">
        <v>15999</v>
      </c>
      <c r="R507" s="18">
        <v>40</v>
      </c>
      <c r="S507" s="19">
        <v>11039.31</v>
      </c>
      <c r="T507" s="20" t="s">
        <v>97</v>
      </c>
      <c r="U507" s="21" t="s">
        <v>100</v>
      </c>
      <c r="V507" s="23">
        <v>42</v>
      </c>
      <c r="W507" s="23">
        <v>1</v>
      </c>
      <c r="X507" s="24"/>
    </row>
    <row r="508" spans="1:24" s="1" customFormat="1" ht="61.05" customHeight="1" x14ac:dyDescent="0.3">
      <c r="A508" s="25" t="s">
        <v>23</v>
      </c>
      <c r="B508" s="25" t="s">
        <v>641</v>
      </c>
      <c r="C508" s="12" t="s">
        <v>642</v>
      </c>
      <c r="D508" s="54"/>
      <c r="E508" s="39" t="str">
        <f>HYPERLINK("https://www.google.ru/search?q=1203A560-002&amp;newwindow=1&amp;tbm=isch","Еще фото")</f>
        <v>Еще фото</v>
      </c>
      <c r="F508" s="14"/>
      <c r="G508" s="25" t="s">
        <v>91</v>
      </c>
      <c r="H508" s="25" t="s">
        <v>92</v>
      </c>
      <c r="I508" s="25" t="s">
        <v>604</v>
      </c>
      <c r="J508" s="15" t="s">
        <v>63</v>
      </c>
      <c r="K508" s="16" t="s">
        <v>85</v>
      </c>
      <c r="L508" s="56"/>
      <c r="M508" s="15"/>
      <c r="N508" s="15" t="s">
        <v>41</v>
      </c>
      <c r="O508" s="15"/>
      <c r="P508" s="16" t="s">
        <v>136</v>
      </c>
      <c r="Q508" s="17">
        <v>15999</v>
      </c>
      <c r="R508" s="18">
        <v>40</v>
      </c>
      <c r="S508" s="19">
        <v>11039.31</v>
      </c>
      <c r="T508" s="20" t="s">
        <v>97</v>
      </c>
      <c r="U508" s="21" t="s">
        <v>124</v>
      </c>
      <c r="V508" s="28">
        <v>44.5</v>
      </c>
      <c r="W508" s="23">
        <v>1</v>
      </c>
      <c r="X508" s="24"/>
    </row>
    <row r="509" spans="1:24" s="1" customFormat="1" ht="17" customHeight="1" x14ac:dyDescent="0.3">
      <c r="A509" s="11" t="s">
        <v>23</v>
      </c>
      <c r="B509" s="11" t="s">
        <v>614</v>
      </c>
      <c r="C509" s="12" t="s">
        <v>644</v>
      </c>
      <c r="D509" s="57"/>
      <c r="E509" s="39" t="str">
        <f t="shared" ref="E509:E514" si="19">HYPERLINK("https://www.google.ru/search?q=1203A612-102&amp;newwindow=1&amp;tbm=isch","Еще фото")</f>
        <v>Еще фото</v>
      </c>
      <c r="F509" s="29" t="s">
        <v>145</v>
      </c>
      <c r="G509" s="11" t="s">
        <v>91</v>
      </c>
      <c r="H509" s="11" t="s">
        <v>92</v>
      </c>
      <c r="I509" s="15" t="s">
        <v>604</v>
      </c>
      <c r="J509" s="15" t="s">
        <v>63</v>
      </c>
      <c r="K509" s="16" t="s">
        <v>85</v>
      </c>
      <c r="L509" s="55" t="s">
        <v>616</v>
      </c>
      <c r="M509" s="15" t="s">
        <v>135</v>
      </c>
      <c r="N509" s="15" t="s">
        <v>645</v>
      </c>
      <c r="O509" s="15"/>
      <c r="P509" s="16" t="s">
        <v>136</v>
      </c>
      <c r="Q509" s="17">
        <v>10499</v>
      </c>
      <c r="R509" s="18">
        <v>40</v>
      </c>
      <c r="S509" s="19">
        <v>7244.3099999999986</v>
      </c>
      <c r="T509" s="20" t="s">
        <v>97</v>
      </c>
      <c r="U509" s="21" t="s">
        <v>98</v>
      </c>
      <c r="V509" s="23">
        <v>39</v>
      </c>
      <c r="W509" s="23">
        <v>1</v>
      </c>
      <c r="X509" s="24"/>
    </row>
    <row r="510" spans="1:24" s="1" customFormat="1" ht="17" customHeight="1" x14ac:dyDescent="0.3">
      <c r="A510" s="25" t="s">
        <v>23</v>
      </c>
      <c r="B510" s="25" t="s">
        <v>614</v>
      </c>
      <c r="C510" s="12" t="s">
        <v>644</v>
      </c>
      <c r="D510" s="58"/>
      <c r="E510" s="39" t="str">
        <f t="shared" si="19"/>
        <v>Еще фото</v>
      </c>
      <c r="F510" s="29" t="s">
        <v>145</v>
      </c>
      <c r="G510" s="25" t="s">
        <v>91</v>
      </c>
      <c r="H510" s="25" t="s">
        <v>92</v>
      </c>
      <c r="I510" s="25" t="s">
        <v>604</v>
      </c>
      <c r="J510" s="15" t="s">
        <v>63</v>
      </c>
      <c r="K510" s="16" t="s">
        <v>85</v>
      </c>
      <c r="L510" s="60"/>
      <c r="M510" s="15" t="s">
        <v>135</v>
      </c>
      <c r="N510" s="15" t="s">
        <v>645</v>
      </c>
      <c r="O510" s="15"/>
      <c r="P510" s="16" t="s">
        <v>136</v>
      </c>
      <c r="Q510" s="17">
        <v>10499</v>
      </c>
      <c r="R510" s="18">
        <v>40</v>
      </c>
      <c r="S510" s="19">
        <v>7244.3099999999986</v>
      </c>
      <c r="T510" s="20" t="s">
        <v>97</v>
      </c>
      <c r="U510" s="21" t="s">
        <v>204</v>
      </c>
      <c r="V510" s="23">
        <v>40</v>
      </c>
      <c r="W510" s="23">
        <v>1</v>
      </c>
      <c r="X510" s="24"/>
    </row>
    <row r="511" spans="1:24" s="1" customFormat="1" ht="17" customHeight="1" x14ac:dyDescent="0.3">
      <c r="A511" s="25" t="s">
        <v>23</v>
      </c>
      <c r="B511" s="25" t="s">
        <v>614</v>
      </c>
      <c r="C511" s="12" t="s">
        <v>644</v>
      </c>
      <c r="D511" s="58"/>
      <c r="E511" s="39" t="str">
        <f t="shared" si="19"/>
        <v>Еще фото</v>
      </c>
      <c r="F511" s="29" t="s">
        <v>145</v>
      </c>
      <c r="G511" s="25" t="s">
        <v>91</v>
      </c>
      <c r="H511" s="25" t="s">
        <v>92</v>
      </c>
      <c r="I511" s="25" t="s">
        <v>604</v>
      </c>
      <c r="J511" s="15" t="s">
        <v>63</v>
      </c>
      <c r="K511" s="16" t="s">
        <v>85</v>
      </c>
      <c r="L511" s="60"/>
      <c r="M511" s="15" t="s">
        <v>135</v>
      </c>
      <c r="N511" s="15" t="s">
        <v>645</v>
      </c>
      <c r="O511" s="15"/>
      <c r="P511" s="16" t="s">
        <v>136</v>
      </c>
      <c r="Q511" s="17">
        <v>10499</v>
      </c>
      <c r="R511" s="18">
        <v>40</v>
      </c>
      <c r="S511" s="19">
        <v>7244.3099999999986</v>
      </c>
      <c r="T511" s="20" t="s">
        <v>97</v>
      </c>
      <c r="U511" s="21" t="s">
        <v>99</v>
      </c>
      <c r="V511" s="23">
        <v>41</v>
      </c>
      <c r="W511" s="23">
        <v>5</v>
      </c>
      <c r="X511" s="24"/>
    </row>
    <row r="512" spans="1:24" s="1" customFormat="1" ht="17" customHeight="1" x14ac:dyDescent="0.3">
      <c r="A512" s="25" t="s">
        <v>23</v>
      </c>
      <c r="B512" s="25" t="s">
        <v>614</v>
      </c>
      <c r="C512" s="12" t="s">
        <v>644</v>
      </c>
      <c r="D512" s="58"/>
      <c r="E512" s="39" t="str">
        <f t="shared" si="19"/>
        <v>Еще фото</v>
      </c>
      <c r="F512" s="29" t="s">
        <v>145</v>
      </c>
      <c r="G512" s="25" t="s">
        <v>91</v>
      </c>
      <c r="H512" s="25" t="s">
        <v>92</v>
      </c>
      <c r="I512" s="25" t="s">
        <v>604</v>
      </c>
      <c r="J512" s="15" t="s">
        <v>63</v>
      </c>
      <c r="K512" s="16" t="s">
        <v>85</v>
      </c>
      <c r="L512" s="60"/>
      <c r="M512" s="15" t="s">
        <v>135</v>
      </c>
      <c r="N512" s="15" t="s">
        <v>645</v>
      </c>
      <c r="O512" s="15"/>
      <c r="P512" s="16" t="s">
        <v>136</v>
      </c>
      <c r="Q512" s="17">
        <v>10499</v>
      </c>
      <c r="R512" s="18">
        <v>40</v>
      </c>
      <c r="S512" s="19">
        <v>7244.3099999999986</v>
      </c>
      <c r="T512" s="20" t="s">
        <v>97</v>
      </c>
      <c r="U512" s="21" t="s">
        <v>100</v>
      </c>
      <c r="V512" s="23">
        <v>42</v>
      </c>
      <c r="W512" s="23">
        <v>4</v>
      </c>
      <c r="X512" s="24"/>
    </row>
    <row r="513" spans="1:24" s="1" customFormat="1" ht="17" customHeight="1" x14ac:dyDescent="0.3">
      <c r="A513" s="25" t="s">
        <v>23</v>
      </c>
      <c r="B513" s="25" t="s">
        <v>614</v>
      </c>
      <c r="C513" s="12" t="s">
        <v>644</v>
      </c>
      <c r="D513" s="58"/>
      <c r="E513" s="39" t="str">
        <f t="shared" si="19"/>
        <v>Еще фото</v>
      </c>
      <c r="F513" s="29" t="s">
        <v>145</v>
      </c>
      <c r="G513" s="25" t="s">
        <v>91</v>
      </c>
      <c r="H513" s="25" t="s">
        <v>92</v>
      </c>
      <c r="I513" s="25" t="s">
        <v>604</v>
      </c>
      <c r="J513" s="15" t="s">
        <v>63</v>
      </c>
      <c r="K513" s="16" t="s">
        <v>85</v>
      </c>
      <c r="L513" s="60"/>
      <c r="M513" s="15" t="s">
        <v>135</v>
      </c>
      <c r="N513" s="15" t="s">
        <v>645</v>
      </c>
      <c r="O513" s="15"/>
      <c r="P513" s="16" t="s">
        <v>136</v>
      </c>
      <c r="Q513" s="17">
        <v>10499</v>
      </c>
      <c r="R513" s="18">
        <v>40</v>
      </c>
      <c r="S513" s="19">
        <v>7244.3099999999986</v>
      </c>
      <c r="T513" s="20" t="s">
        <v>97</v>
      </c>
      <c r="U513" s="21" t="s">
        <v>101</v>
      </c>
      <c r="V513" s="28">
        <v>42.5</v>
      </c>
      <c r="W513" s="23">
        <v>5</v>
      </c>
      <c r="X513" s="24"/>
    </row>
    <row r="514" spans="1:24" s="1" customFormat="1" ht="22.05" customHeight="1" x14ac:dyDescent="0.3">
      <c r="A514" s="25" t="s">
        <v>23</v>
      </c>
      <c r="B514" s="25" t="s">
        <v>614</v>
      </c>
      <c r="C514" s="12" t="s">
        <v>644</v>
      </c>
      <c r="D514" s="59"/>
      <c r="E514" s="39" t="str">
        <f t="shared" si="19"/>
        <v>Еще фото</v>
      </c>
      <c r="F514" s="29" t="s">
        <v>145</v>
      </c>
      <c r="G514" s="25" t="s">
        <v>91</v>
      </c>
      <c r="H514" s="25" t="s">
        <v>92</v>
      </c>
      <c r="I514" s="25" t="s">
        <v>604</v>
      </c>
      <c r="J514" s="15" t="s">
        <v>63</v>
      </c>
      <c r="K514" s="16" t="s">
        <v>85</v>
      </c>
      <c r="L514" s="56"/>
      <c r="M514" s="15" t="s">
        <v>135</v>
      </c>
      <c r="N514" s="15" t="s">
        <v>645</v>
      </c>
      <c r="O514" s="15"/>
      <c r="P514" s="16" t="s">
        <v>136</v>
      </c>
      <c r="Q514" s="17">
        <v>10499</v>
      </c>
      <c r="R514" s="18">
        <v>40</v>
      </c>
      <c r="S514" s="19">
        <v>7244.3099999999986</v>
      </c>
      <c r="T514" s="20" t="s">
        <v>97</v>
      </c>
      <c r="U514" s="21" t="s">
        <v>102</v>
      </c>
      <c r="V514" s="23">
        <v>43</v>
      </c>
      <c r="W514" s="23">
        <v>5</v>
      </c>
      <c r="X514" s="24"/>
    </row>
    <row r="515" spans="1:24" s="1" customFormat="1" ht="108" customHeight="1" x14ac:dyDescent="0.3">
      <c r="A515" s="11" t="s">
        <v>23</v>
      </c>
      <c r="B515" s="11" t="s">
        <v>646</v>
      </c>
      <c r="C515" s="12" t="s">
        <v>647</v>
      </c>
      <c r="D515" s="13"/>
      <c r="E515" s="39" t="str">
        <f>HYPERLINK("https://www.google.ru/search?q=2052A044-100&amp;newwindow=1&amp;tbm=isch","Еще фото")</f>
        <v>Еще фото</v>
      </c>
      <c r="F515" s="14"/>
      <c r="G515" s="11" t="s">
        <v>648</v>
      </c>
      <c r="H515" s="11" t="s">
        <v>27</v>
      </c>
      <c r="I515" s="15" t="s">
        <v>649</v>
      </c>
      <c r="J515" s="15" t="s">
        <v>209</v>
      </c>
      <c r="K515" s="16" t="s">
        <v>30</v>
      </c>
      <c r="L515" s="15" t="s">
        <v>650</v>
      </c>
      <c r="M515" s="15"/>
      <c r="N515" s="15" t="s">
        <v>32</v>
      </c>
      <c r="O515" s="15"/>
      <c r="P515" s="16" t="s">
        <v>78</v>
      </c>
      <c r="Q515" s="17">
        <v>7599</v>
      </c>
      <c r="R515" s="18">
        <v>40</v>
      </c>
      <c r="S515" s="19">
        <v>5243.3099999999995</v>
      </c>
      <c r="T515" s="20" t="s">
        <v>34</v>
      </c>
      <c r="U515" s="21" t="s">
        <v>66</v>
      </c>
      <c r="V515" s="22" t="s">
        <v>67</v>
      </c>
      <c r="W515" s="23">
        <v>1</v>
      </c>
      <c r="X515" s="24"/>
    </row>
    <row r="516" spans="1:24" s="1" customFormat="1" ht="108" customHeight="1" x14ac:dyDescent="0.3">
      <c r="A516" s="11" t="s">
        <v>23</v>
      </c>
      <c r="B516" s="11" t="s">
        <v>651</v>
      </c>
      <c r="C516" s="12" t="s">
        <v>652</v>
      </c>
      <c r="D516" s="13"/>
      <c r="E516" s="39" t="str">
        <f>HYPERLINK("https://www.google.ru/search?q=2032A990-020&amp;newwindow=1&amp;tbm=isch","Еще фото")</f>
        <v>Еще фото</v>
      </c>
      <c r="F516" s="14"/>
      <c r="G516" s="11" t="s">
        <v>653</v>
      </c>
      <c r="H516" s="11" t="s">
        <v>27</v>
      </c>
      <c r="I516" s="15" t="s">
        <v>654</v>
      </c>
      <c r="J516" s="15" t="s">
        <v>63</v>
      </c>
      <c r="K516" s="16" t="s">
        <v>30</v>
      </c>
      <c r="L516" s="15" t="s">
        <v>655</v>
      </c>
      <c r="M516" s="15" t="s">
        <v>40</v>
      </c>
      <c r="N516" s="15" t="s">
        <v>250</v>
      </c>
      <c r="O516" s="15" t="s">
        <v>42</v>
      </c>
      <c r="P516" s="16" t="s">
        <v>656</v>
      </c>
      <c r="Q516" s="17">
        <v>6299</v>
      </c>
      <c r="R516" s="18">
        <v>56.38</v>
      </c>
      <c r="S516" s="19">
        <v>3159.9354999999996</v>
      </c>
      <c r="T516" s="20" t="s">
        <v>34</v>
      </c>
      <c r="U516" s="21" t="s">
        <v>66</v>
      </c>
      <c r="V516" s="22" t="s">
        <v>67</v>
      </c>
      <c r="W516" s="23">
        <v>2</v>
      </c>
      <c r="X516" s="24"/>
    </row>
    <row r="517" spans="1:24" s="1" customFormat="1" ht="108" customHeight="1" x14ac:dyDescent="0.3">
      <c r="A517" s="11" t="s">
        <v>23</v>
      </c>
      <c r="B517" s="11" t="s">
        <v>651</v>
      </c>
      <c r="C517" s="12" t="s">
        <v>657</v>
      </c>
      <c r="D517" s="13"/>
      <c r="E517" s="39" t="str">
        <f>HYPERLINK("https://www.google.ru/search?q=2032A990-001&amp;newwindow=1&amp;tbm=isch","Еще фото")</f>
        <v>Еще фото</v>
      </c>
      <c r="F517" s="14"/>
      <c r="G517" s="11" t="s">
        <v>653</v>
      </c>
      <c r="H517" s="11" t="s">
        <v>27</v>
      </c>
      <c r="I517" s="15" t="s">
        <v>654</v>
      </c>
      <c r="J517" s="15" t="s">
        <v>63</v>
      </c>
      <c r="K517" s="16" t="s">
        <v>30</v>
      </c>
      <c r="L517" s="15" t="s">
        <v>658</v>
      </c>
      <c r="M517" s="15" t="s">
        <v>40</v>
      </c>
      <c r="N517" s="15" t="s">
        <v>41</v>
      </c>
      <c r="O517" s="15" t="s">
        <v>42</v>
      </c>
      <c r="P517" s="16" t="s">
        <v>659</v>
      </c>
      <c r="Q517" s="17">
        <v>6999</v>
      </c>
      <c r="R517" s="18">
        <v>45.71</v>
      </c>
      <c r="S517" s="19">
        <v>4369.9884999999995</v>
      </c>
      <c r="T517" s="20" t="s">
        <v>34</v>
      </c>
      <c r="U517" s="21" t="s">
        <v>66</v>
      </c>
      <c r="V517" s="22" t="s">
        <v>67</v>
      </c>
      <c r="W517" s="23">
        <v>4</v>
      </c>
      <c r="X517" s="24"/>
    </row>
    <row r="518" spans="1:24" s="1" customFormat="1" ht="108" customHeight="1" x14ac:dyDescent="0.3">
      <c r="A518" s="11" t="s">
        <v>23</v>
      </c>
      <c r="B518" s="11" t="s">
        <v>660</v>
      </c>
      <c r="C518" s="12" t="s">
        <v>661</v>
      </c>
      <c r="D518" s="13"/>
      <c r="E518" s="39" t="str">
        <f>HYPERLINK("https://www.google.ru/search?q=2032C682-400&amp;newwindow=1&amp;tbm=isch","Еще фото")</f>
        <v>Еще фото</v>
      </c>
      <c r="F518" s="14"/>
      <c r="G518" s="11" t="s">
        <v>662</v>
      </c>
      <c r="H518" s="11" t="s">
        <v>27</v>
      </c>
      <c r="I518" s="15" t="s">
        <v>663</v>
      </c>
      <c r="J518" s="15" t="s">
        <v>29</v>
      </c>
      <c r="K518" s="16" t="s">
        <v>30</v>
      </c>
      <c r="L518" s="15" t="s">
        <v>664</v>
      </c>
      <c r="M518" s="15"/>
      <c r="N518" s="15" t="s">
        <v>52</v>
      </c>
      <c r="O518" s="15"/>
      <c r="P518" s="16" t="s">
        <v>78</v>
      </c>
      <c r="Q518" s="17">
        <v>5399</v>
      </c>
      <c r="R518" s="18">
        <v>48.74</v>
      </c>
      <c r="S518" s="19">
        <v>3182.9354999999996</v>
      </c>
      <c r="T518" s="20" t="s">
        <v>34</v>
      </c>
      <c r="U518" s="21" t="s">
        <v>68</v>
      </c>
      <c r="V518" s="22" t="s">
        <v>69</v>
      </c>
      <c r="W518" s="23">
        <v>6</v>
      </c>
      <c r="X518" s="24"/>
    </row>
    <row r="519" spans="1:24" s="1" customFormat="1" ht="108" customHeight="1" x14ac:dyDescent="0.3">
      <c r="A519" s="11" t="s">
        <v>23</v>
      </c>
      <c r="B519" s="11" t="s">
        <v>665</v>
      </c>
      <c r="C519" s="12" t="s">
        <v>666</v>
      </c>
      <c r="D519" s="13"/>
      <c r="E519" s="39" t="str">
        <f>HYPERLINK("https://www.google.ru/search?q=2012C758-021&amp;newwindow=1&amp;tbm=isch","Еще фото")</f>
        <v>Еще фото</v>
      </c>
      <c r="F519" s="14"/>
      <c r="G519" s="11" t="s">
        <v>667</v>
      </c>
      <c r="H519" s="11" t="s">
        <v>27</v>
      </c>
      <c r="I519" s="15" t="s">
        <v>663</v>
      </c>
      <c r="J519" s="15" t="s">
        <v>29</v>
      </c>
      <c r="K519" s="16" t="s">
        <v>30</v>
      </c>
      <c r="L519" s="15" t="s">
        <v>668</v>
      </c>
      <c r="M519" s="15"/>
      <c r="N519" s="15" t="s">
        <v>250</v>
      </c>
      <c r="O519" s="15"/>
      <c r="P519" s="16" t="s">
        <v>78</v>
      </c>
      <c r="Q519" s="17">
        <v>4699</v>
      </c>
      <c r="R519" s="18">
        <v>46.8</v>
      </c>
      <c r="S519" s="19">
        <v>2874.9884999999995</v>
      </c>
      <c r="T519" s="20" t="s">
        <v>34</v>
      </c>
      <c r="U519" s="21" t="s">
        <v>66</v>
      </c>
      <c r="V519" s="22" t="s">
        <v>67</v>
      </c>
      <c r="W519" s="23">
        <v>2</v>
      </c>
      <c r="X519" s="24"/>
    </row>
    <row r="520" spans="1:24" s="1" customFormat="1" ht="108" customHeight="1" x14ac:dyDescent="0.3">
      <c r="A520" s="11" t="s">
        <v>23</v>
      </c>
      <c r="B520" s="11" t="s">
        <v>669</v>
      </c>
      <c r="C520" s="12" t="s">
        <v>670</v>
      </c>
      <c r="D520" s="13"/>
      <c r="E520" s="39" t="str">
        <f>HYPERLINK("https://www.google.ru/search?q=2012C853-300&amp;newwindow=1&amp;tbm=isch","Еще фото")</f>
        <v>Еще фото</v>
      </c>
      <c r="F520" s="14"/>
      <c r="G520" s="11" t="s">
        <v>667</v>
      </c>
      <c r="H520" s="11" t="s">
        <v>27</v>
      </c>
      <c r="I520" s="15" t="s">
        <v>663</v>
      </c>
      <c r="J520" s="15" t="s">
        <v>29</v>
      </c>
      <c r="K520" s="16" t="s">
        <v>30</v>
      </c>
      <c r="L520" s="15" t="s">
        <v>671</v>
      </c>
      <c r="M520" s="15"/>
      <c r="N520" s="15" t="s">
        <v>123</v>
      </c>
      <c r="O520" s="15"/>
      <c r="P520" s="16" t="s">
        <v>78</v>
      </c>
      <c r="Q520" s="17">
        <v>5399</v>
      </c>
      <c r="R520" s="18">
        <v>46.29</v>
      </c>
      <c r="S520" s="19">
        <v>3334.9884999999995</v>
      </c>
      <c r="T520" s="20" t="s">
        <v>34</v>
      </c>
      <c r="U520" s="21" t="s">
        <v>66</v>
      </c>
      <c r="V520" s="22" t="s">
        <v>67</v>
      </c>
      <c r="W520" s="23">
        <v>3</v>
      </c>
      <c r="X520" s="24"/>
    </row>
    <row r="521" spans="1:24" s="1" customFormat="1" ht="108" customHeight="1" x14ac:dyDescent="0.3">
      <c r="A521" s="11" t="s">
        <v>23</v>
      </c>
      <c r="B521" s="11" t="s">
        <v>672</v>
      </c>
      <c r="C521" s="12" t="s">
        <v>673</v>
      </c>
      <c r="D521" s="13"/>
      <c r="E521" s="39" t="str">
        <f>HYPERLINK("https://www.google.ru/search?q=2032C684-400&amp;newwindow=1&amp;tbm=isch","Еще фото")</f>
        <v>Еще фото</v>
      </c>
      <c r="F521" s="14"/>
      <c r="G521" s="11" t="s">
        <v>674</v>
      </c>
      <c r="H521" s="11" t="s">
        <v>27</v>
      </c>
      <c r="I521" s="15" t="s">
        <v>663</v>
      </c>
      <c r="J521" s="15" t="s">
        <v>29</v>
      </c>
      <c r="K521" s="16" t="s">
        <v>30</v>
      </c>
      <c r="L521" s="15" t="s">
        <v>675</v>
      </c>
      <c r="M521" s="15"/>
      <c r="N521" s="15" t="s">
        <v>52</v>
      </c>
      <c r="O521" s="15"/>
      <c r="P521" s="16" t="s">
        <v>78</v>
      </c>
      <c r="Q521" s="17">
        <v>5399</v>
      </c>
      <c r="R521" s="18">
        <v>46.29</v>
      </c>
      <c r="S521" s="19">
        <v>3334.9884999999995</v>
      </c>
      <c r="T521" s="20" t="s">
        <v>34</v>
      </c>
      <c r="U521" s="21" t="s">
        <v>66</v>
      </c>
      <c r="V521" s="22" t="s">
        <v>67</v>
      </c>
      <c r="W521" s="23">
        <v>7</v>
      </c>
      <c r="X521" s="24"/>
    </row>
    <row r="522" spans="1:24" s="1" customFormat="1" ht="108" customHeight="1" x14ac:dyDescent="0.3">
      <c r="A522" s="11" t="s">
        <v>23</v>
      </c>
      <c r="B522" s="11" t="s">
        <v>676</v>
      </c>
      <c r="C522" s="12" t="s">
        <v>677</v>
      </c>
      <c r="D522" s="13"/>
      <c r="E522" s="39" t="str">
        <f>HYPERLINK("https://www.google.ru/search?q=2032C843-201&amp;newwindow=1&amp;tbm=isch","Еще фото")</f>
        <v>Еще фото</v>
      </c>
      <c r="F522" s="14"/>
      <c r="G522" s="11" t="s">
        <v>667</v>
      </c>
      <c r="H522" s="11" t="s">
        <v>27</v>
      </c>
      <c r="I522" s="15" t="s">
        <v>663</v>
      </c>
      <c r="J522" s="15" t="s">
        <v>29</v>
      </c>
      <c r="K522" s="16" t="s">
        <v>30</v>
      </c>
      <c r="L522" s="15" t="s">
        <v>678</v>
      </c>
      <c r="M522" s="15"/>
      <c r="N522" s="15" t="s">
        <v>32</v>
      </c>
      <c r="O522" s="15"/>
      <c r="P522" s="16" t="s">
        <v>679</v>
      </c>
      <c r="Q522" s="17">
        <v>4799</v>
      </c>
      <c r="R522" s="18">
        <v>45.82</v>
      </c>
      <c r="S522" s="19">
        <v>2989.9884999999995</v>
      </c>
      <c r="T522" s="20" t="s">
        <v>34</v>
      </c>
      <c r="U522" s="21" t="s">
        <v>54</v>
      </c>
      <c r="V522" s="22" t="s">
        <v>79</v>
      </c>
      <c r="W522" s="23">
        <v>1</v>
      </c>
      <c r="X522" s="24"/>
    </row>
    <row r="523" spans="1:24" s="1" customFormat="1" ht="108" customHeight="1" x14ac:dyDescent="0.3">
      <c r="A523" s="11" t="s">
        <v>23</v>
      </c>
      <c r="B523" s="11" t="s">
        <v>680</v>
      </c>
      <c r="C523" s="12" t="s">
        <v>681</v>
      </c>
      <c r="D523" s="13"/>
      <c r="E523" s="39" t="str">
        <f>HYPERLINK("https://www.google.ru/search?q=2032C942-200&amp;newwindow=1&amp;tbm=isch","Еще фото")</f>
        <v>Еще фото</v>
      </c>
      <c r="F523" s="14"/>
      <c r="G523" s="11" t="s">
        <v>674</v>
      </c>
      <c r="H523" s="11" t="s">
        <v>27</v>
      </c>
      <c r="I523" s="15" t="s">
        <v>663</v>
      </c>
      <c r="J523" s="15" t="s">
        <v>29</v>
      </c>
      <c r="K523" s="16" t="s">
        <v>30</v>
      </c>
      <c r="L523" s="15" t="s">
        <v>682</v>
      </c>
      <c r="M523" s="15"/>
      <c r="N523" s="15" t="s">
        <v>32</v>
      </c>
      <c r="O523" s="15"/>
      <c r="P523" s="16" t="s">
        <v>679</v>
      </c>
      <c r="Q523" s="17">
        <v>4799</v>
      </c>
      <c r="R523" s="18">
        <v>45.82</v>
      </c>
      <c r="S523" s="19">
        <v>2989.9884999999995</v>
      </c>
      <c r="T523" s="20" t="s">
        <v>34</v>
      </c>
      <c r="U523" s="21" t="s">
        <v>66</v>
      </c>
      <c r="V523" s="22" t="s">
        <v>67</v>
      </c>
      <c r="W523" s="23">
        <v>3</v>
      </c>
      <c r="X523" s="24"/>
    </row>
    <row r="524" spans="1:24" s="1" customFormat="1" ht="108" customHeight="1" x14ac:dyDescent="0.3">
      <c r="A524" s="11" t="s">
        <v>23</v>
      </c>
      <c r="B524" s="11" t="s">
        <v>683</v>
      </c>
      <c r="C524" s="12" t="s">
        <v>684</v>
      </c>
      <c r="D524" s="13"/>
      <c r="E524" s="39" t="str">
        <f>HYPERLINK("https://www.google.ru/search?q=2042A262-701&amp;newwindow=1&amp;tbm=isch","Еще фото")</f>
        <v>Еще фото</v>
      </c>
      <c r="F524" s="14"/>
      <c r="G524" s="11" t="s">
        <v>667</v>
      </c>
      <c r="H524" s="11" t="s">
        <v>27</v>
      </c>
      <c r="I524" s="15" t="s">
        <v>663</v>
      </c>
      <c r="J524" s="15" t="s">
        <v>195</v>
      </c>
      <c r="K524" s="16" t="s">
        <v>30</v>
      </c>
      <c r="L524" s="15" t="s">
        <v>685</v>
      </c>
      <c r="M524" s="15"/>
      <c r="N524" s="15" t="s">
        <v>162</v>
      </c>
      <c r="O524" s="15"/>
      <c r="P524" s="16" t="s">
        <v>78</v>
      </c>
      <c r="Q524" s="17">
        <v>5299</v>
      </c>
      <c r="R524" s="18">
        <v>45.27</v>
      </c>
      <c r="S524" s="19">
        <v>3334.9884999999995</v>
      </c>
      <c r="T524" s="20" t="s">
        <v>34</v>
      </c>
      <c r="U524" s="21" t="s">
        <v>66</v>
      </c>
      <c r="V524" s="22" t="s">
        <v>67</v>
      </c>
      <c r="W524" s="23">
        <v>2</v>
      </c>
      <c r="X524" s="24"/>
    </row>
    <row r="525" spans="1:24" s="1" customFormat="1" ht="52.05" customHeight="1" x14ac:dyDescent="0.3">
      <c r="A525" s="11" t="s">
        <v>23</v>
      </c>
      <c r="B525" s="11" t="s">
        <v>686</v>
      </c>
      <c r="C525" s="12" t="s">
        <v>687</v>
      </c>
      <c r="D525" s="53"/>
      <c r="E525" s="39" t="str">
        <f>HYPERLINK("https://www.google.ru/search?q=155216PR-8095&amp;newwindow=1&amp;tbm=isch","Еще фото")</f>
        <v>Еще фото</v>
      </c>
      <c r="F525" s="14"/>
      <c r="G525" s="11" t="s">
        <v>667</v>
      </c>
      <c r="H525" s="11" t="s">
        <v>27</v>
      </c>
      <c r="I525" s="15" t="s">
        <v>663</v>
      </c>
      <c r="J525" s="15" t="s">
        <v>29</v>
      </c>
      <c r="K525" s="16" t="s">
        <v>49</v>
      </c>
      <c r="L525" s="55" t="s">
        <v>688</v>
      </c>
      <c r="M525" s="15"/>
      <c r="N525" s="15" t="s">
        <v>52</v>
      </c>
      <c r="O525" s="15"/>
      <c r="P525" s="16" t="s">
        <v>78</v>
      </c>
      <c r="Q525" s="17">
        <v>5399</v>
      </c>
      <c r="R525" s="18">
        <v>40</v>
      </c>
      <c r="S525" s="19">
        <v>3725.31</v>
      </c>
      <c r="T525" s="20" t="s">
        <v>34</v>
      </c>
      <c r="U525" s="21" t="s">
        <v>54</v>
      </c>
      <c r="V525" s="22" t="s">
        <v>55</v>
      </c>
      <c r="W525" s="23">
        <v>8</v>
      </c>
      <c r="X525" s="24"/>
    </row>
    <row r="526" spans="1:24" s="1" customFormat="1" ht="61.05" customHeight="1" x14ac:dyDescent="0.3">
      <c r="A526" s="25" t="s">
        <v>23</v>
      </c>
      <c r="B526" s="25" t="s">
        <v>686</v>
      </c>
      <c r="C526" s="12" t="s">
        <v>687</v>
      </c>
      <c r="D526" s="54"/>
      <c r="E526" s="39" t="str">
        <f>HYPERLINK("https://www.google.ru/search?q=155216PR-8095&amp;newwindow=1&amp;tbm=isch","Еще фото")</f>
        <v>Еще фото</v>
      </c>
      <c r="F526" s="14"/>
      <c r="G526" s="25" t="s">
        <v>667</v>
      </c>
      <c r="H526" s="25" t="s">
        <v>27</v>
      </c>
      <c r="I526" s="25" t="s">
        <v>663</v>
      </c>
      <c r="J526" s="15" t="s">
        <v>29</v>
      </c>
      <c r="K526" s="16" t="s">
        <v>49</v>
      </c>
      <c r="L526" s="56"/>
      <c r="M526" s="15"/>
      <c r="N526" s="15" t="s">
        <v>52</v>
      </c>
      <c r="O526" s="15"/>
      <c r="P526" s="16" t="s">
        <v>78</v>
      </c>
      <c r="Q526" s="17">
        <v>5399</v>
      </c>
      <c r="R526" s="18">
        <v>40</v>
      </c>
      <c r="S526" s="19">
        <v>3725.31</v>
      </c>
      <c r="T526" s="20" t="s">
        <v>34</v>
      </c>
      <c r="U526" s="21" t="s">
        <v>35</v>
      </c>
      <c r="V526" s="22" t="s">
        <v>56</v>
      </c>
      <c r="W526" s="23">
        <v>2</v>
      </c>
      <c r="X526" s="24"/>
    </row>
    <row r="527" spans="1:24" s="1" customFormat="1" ht="108" customHeight="1" x14ac:dyDescent="0.3">
      <c r="A527" s="11" t="s">
        <v>23</v>
      </c>
      <c r="B527" s="11" t="s">
        <v>689</v>
      </c>
      <c r="C527" s="12" t="s">
        <v>690</v>
      </c>
      <c r="D527" s="13"/>
      <c r="E527" s="39" t="str">
        <f>HYPERLINK("https://www.google.ru/search?q=2011C753-800&amp;newwindow=1&amp;tbm=isch","Еще фото")</f>
        <v>Еще фото</v>
      </c>
      <c r="F527" s="14"/>
      <c r="G527" s="11" t="s">
        <v>667</v>
      </c>
      <c r="H527" s="11" t="s">
        <v>27</v>
      </c>
      <c r="I527" s="15" t="s">
        <v>663</v>
      </c>
      <c r="J527" s="15" t="s">
        <v>29</v>
      </c>
      <c r="K527" s="16" t="s">
        <v>49</v>
      </c>
      <c r="L527" s="15" t="s">
        <v>691</v>
      </c>
      <c r="M527" s="15"/>
      <c r="N527" s="15" t="s">
        <v>295</v>
      </c>
      <c r="O527" s="15"/>
      <c r="P527" s="16" t="s">
        <v>78</v>
      </c>
      <c r="Q527" s="17">
        <v>5999</v>
      </c>
      <c r="R527" s="18">
        <v>40</v>
      </c>
      <c r="S527" s="19">
        <v>4139.3099999999995</v>
      </c>
      <c r="T527" s="20" t="s">
        <v>34</v>
      </c>
      <c r="U527" s="21" t="s">
        <v>70</v>
      </c>
      <c r="V527" s="22" t="s">
        <v>36</v>
      </c>
      <c r="W527" s="23">
        <v>1</v>
      </c>
      <c r="X527" s="24"/>
    </row>
    <row r="528" spans="1:24" s="1" customFormat="1" ht="108" customHeight="1" x14ac:dyDescent="0.3">
      <c r="A528" s="11" t="s">
        <v>23</v>
      </c>
      <c r="B528" s="11" t="s">
        <v>692</v>
      </c>
      <c r="C528" s="12" t="s">
        <v>693</v>
      </c>
      <c r="D528" s="13"/>
      <c r="E528" s="39" t="str">
        <f>HYPERLINK("https://www.google.ru/search?q=2012B946-020&amp;newwindow=1&amp;tbm=isch","Еще фото")</f>
        <v>Еще фото</v>
      </c>
      <c r="F528" s="14"/>
      <c r="G528" s="11" t="s">
        <v>662</v>
      </c>
      <c r="H528" s="11" t="s">
        <v>27</v>
      </c>
      <c r="I528" s="15" t="s">
        <v>663</v>
      </c>
      <c r="J528" s="15" t="s">
        <v>29</v>
      </c>
      <c r="K528" s="16" t="s">
        <v>30</v>
      </c>
      <c r="L528" s="15" t="s">
        <v>694</v>
      </c>
      <c r="M528" s="15"/>
      <c r="N528" s="15" t="s">
        <v>250</v>
      </c>
      <c r="O528" s="15"/>
      <c r="P528" s="16" t="s">
        <v>65</v>
      </c>
      <c r="Q528" s="17">
        <v>3690</v>
      </c>
      <c r="R528" s="18">
        <v>40</v>
      </c>
      <c r="S528" s="19">
        <v>2546.1</v>
      </c>
      <c r="T528" s="20" t="s">
        <v>34</v>
      </c>
      <c r="U528" s="21" t="s">
        <v>68</v>
      </c>
      <c r="V528" s="22" t="s">
        <v>69</v>
      </c>
      <c r="W528" s="23">
        <v>1</v>
      </c>
      <c r="X528" s="24"/>
    </row>
    <row r="529" spans="1:24" s="1" customFormat="1" ht="52.05" customHeight="1" x14ac:dyDescent="0.3">
      <c r="A529" s="11" t="s">
        <v>23</v>
      </c>
      <c r="B529" s="11" t="s">
        <v>686</v>
      </c>
      <c r="C529" s="12" t="s">
        <v>695</v>
      </c>
      <c r="D529" s="53"/>
      <c r="E529" s="39" t="str">
        <f>HYPERLINK("https://www.google.ru/search?q=2012C385-020&amp;newwindow=1&amp;tbm=isch","Еще фото")</f>
        <v>Еще фото</v>
      </c>
      <c r="F529" s="14"/>
      <c r="G529" s="11" t="s">
        <v>667</v>
      </c>
      <c r="H529" s="11" t="s">
        <v>27</v>
      </c>
      <c r="I529" s="15" t="s">
        <v>663</v>
      </c>
      <c r="J529" s="15" t="s">
        <v>29</v>
      </c>
      <c r="K529" s="16" t="s">
        <v>30</v>
      </c>
      <c r="L529" s="55" t="s">
        <v>696</v>
      </c>
      <c r="M529" s="15"/>
      <c r="N529" s="15" t="s">
        <v>250</v>
      </c>
      <c r="O529" s="15"/>
      <c r="P529" s="16" t="s">
        <v>78</v>
      </c>
      <c r="Q529" s="17">
        <v>8299</v>
      </c>
      <c r="R529" s="18">
        <v>40</v>
      </c>
      <c r="S529" s="19">
        <v>5726.3099999999995</v>
      </c>
      <c r="T529" s="20" t="s">
        <v>34</v>
      </c>
      <c r="U529" s="21" t="s">
        <v>66</v>
      </c>
      <c r="V529" s="22" t="s">
        <v>67</v>
      </c>
      <c r="W529" s="23">
        <v>6</v>
      </c>
      <c r="X529" s="24"/>
    </row>
    <row r="530" spans="1:24" s="1" customFormat="1" ht="61.05" customHeight="1" x14ac:dyDescent="0.3">
      <c r="A530" s="25" t="s">
        <v>23</v>
      </c>
      <c r="B530" s="25" t="s">
        <v>686</v>
      </c>
      <c r="C530" s="12" t="s">
        <v>695</v>
      </c>
      <c r="D530" s="54"/>
      <c r="E530" s="39" t="str">
        <f>HYPERLINK("https://www.google.ru/search?q=2012C385-020&amp;newwindow=1&amp;tbm=isch","Еще фото")</f>
        <v>Еще фото</v>
      </c>
      <c r="F530" s="14"/>
      <c r="G530" s="25" t="s">
        <v>667</v>
      </c>
      <c r="H530" s="25" t="s">
        <v>27</v>
      </c>
      <c r="I530" s="25" t="s">
        <v>663</v>
      </c>
      <c r="J530" s="15" t="s">
        <v>29</v>
      </c>
      <c r="K530" s="16" t="s">
        <v>30</v>
      </c>
      <c r="L530" s="56"/>
      <c r="M530" s="15"/>
      <c r="N530" s="15" t="s">
        <v>250</v>
      </c>
      <c r="O530" s="15"/>
      <c r="P530" s="16" t="s">
        <v>78</v>
      </c>
      <c r="Q530" s="17">
        <v>8299</v>
      </c>
      <c r="R530" s="18">
        <v>40</v>
      </c>
      <c r="S530" s="19">
        <v>5726.3099999999995</v>
      </c>
      <c r="T530" s="20" t="s">
        <v>34</v>
      </c>
      <c r="U530" s="21" t="s">
        <v>68</v>
      </c>
      <c r="V530" s="22" t="s">
        <v>69</v>
      </c>
      <c r="W530" s="23">
        <v>4</v>
      </c>
      <c r="X530" s="24"/>
    </row>
    <row r="531" spans="1:24" s="1" customFormat="1" ht="52.05" customHeight="1" x14ac:dyDescent="0.3">
      <c r="A531" s="11" t="s">
        <v>23</v>
      </c>
      <c r="B531" s="11" t="s">
        <v>697</v>
      </c>
      <c r="C531" s="12" t="s">
        <v>698</v>
      </c>
      <c r="D531" s="53"/>
      <c r="E531" s="39" t="str">
        <f>HYPERLINK("https://www.google.ru/search?q=2012C802-308&amp;newwindow=1&amp;tbm=isch","Еще фото")</f>
        <v>Еще фото</v>
      </c>
      <c r="F531" s="14"/>
      <c r="G531" s="11" t="s">
        <v>674</v>
      </c>
      <c r="H531" s="11" t="s">
        <v>27</v>
      </c>
      <c r="I531" s="15" t="s">
        <v>663</v>
      </c>
      <c r="J531" s="15" t="s">
        <v>29</v>
      </c>
      <c r="K531" s="16" t="s">
        <v>30</v>
      </c>
      <c r="L531" s="55" t="s">
        <v>699</v>
      </c>
      <c r="M531" s="15"/>
      <c r="N531" s="15" t="s">
        <v>700</v>
      </c>
      <c r="O531" s="15"/>
      <c r="P531" s="16" t="s">
        <v>78</v>
      </c>
      <c r="Q531" s="17">
        <v>5999</v>
      </c>
      <c r="R531" s="18">
        <v>40</v>
      </c>
      <c r="S531" s="19">
        <v>4139.3099999999995</v>
      </c>
      <c r="T531" s="20" t="s">
        <v>34</v>
      </c>
      <c r="U531" s="21" t="s">
        <v>66</v>
      </c>
      <c r="V531" s="22" t="s">
        <v>67</v>
      </c>
      <c r="W531" s="23">
        <v>1</v>
      </c>
      <c r="X531" s="24"/>
    </row>
    <row r="532" spans="1:24" s="1" customFormat="1" ht="61.05" customHeight="1" x14ac:dyDescent="0.3">
      <c r="A532" s="25" t="s">
        <v>23</v>
      </c>
      <c r="B532" s="25" t="s">
        <v>697</v>
      </c>
      <c r="C532" s="12" t="s">
        <v>698</v>
      </c>
      <c r="D532" s="54"/>
      <c r="E532" s="39" t="str">
        <f>HYPERLINK("https://www.google.ru/search?q=2012C802-308&amp;newwindow=1&amp;tbm=isch","Еще фото")</f>
        <v>Еще фото</v>
      </c>
      <c r="F532" s="14"/>
      <c r="G532" s="25" t="s">
        <v>674</v>
      </c>
      <c r="H532" s="25" t="s">
        <v>27</v>
      </c>
      <c r="I532" s="25" t="s">
        <v>663</v>
      </c>
      <c r="J532" s="15" t="s">
        <v>29</v>
      </c>
      <c r="K532" s="16" t="s">
        <v>30</v>
      </c>
      <c r="L532" s="56"/>
      <c r="M532" s="15"/>
      <c r="N532" s="15" t="s">
        <v>700</v>
      </c>
      <c r="O532" s="15"/>
      <c r="P532" s="16" t="s">
        <v>78</v>
      </c>
      <c r="Q532" s="17">
        <v>5999</v>
      </c>
      <c r="R532" s="18">
        <v>40</v>
      </c>
      <c r="S532" s="19">
        <v>4139.3099999999995</v>
      </c>
      <c r="T532" s="20" t="s">
        <v>34</v>
      </c>
      <c r="U532" s="21" t="s">
        <v>54</v>
      </c>
      <c r="V532" s="22" t="s">
        <v>79</v>
      </c>
      <c r="W532" s="23">
        <v>1</v>
      </c>
      <c r="X532" s="24"/>
    </row>
    <row r="533" spans="1:24" s="1" customFormat="1" ht="108" customHeight="1" x14ac:dyDescent="0.3">
      <c r="A533" s="11" t="s">
        <v>23</v>
      </c>
      <c r="B533" s="11" t="s">
        <v>701</v>
      </c>
      <c r="C533" s="12" t="s">
        <v>702</v>
      </c>
      <c r="D533" s="13"/>
      <c r="E533" s="39" t="str">
        <f>HYPERLINK("https://www.google.ru/search?q=2032A284-400&amp;newwindow=1&amp;tbm=isch","Еще фото")</f>
        <v>Еще фото</v>
      </c>
      <c r="F533" s="14"/>
      <c r="G533" s="11" t="s">
        <v>667</v>
      </c>
      <c r="H533" s="11" t="s">
        <v>27</v>
      </c>
      <c r="I533" s="15" t="s">
        <v>663</v>
      </c>
      <c r="J533" s="15" t="s">
        <v>29</v>
      </c>
      <c r="K533" s="16" t="s">
        <v>30</v>
      </c>
      <c r="L533" s="15" t="s">
        <v>703</v>
      </c>
      <c r="M533" s="15"/>
      <c r="N533" s="15" t="s">
        <v>52</v>
      </c>
      <c r="O533" s="15"/>
      <c r="P533" s="16" t="s">
        <v>679</v>
      </c>
      <c r="Q533" s="17">
        <v>1899</v>
      </c>
      <c r="R533" s="18">
        <v>40</v>
      </c>
      <c r="S533" s="19">
        <v>1310.31</v>
      </c>
      <c r="T533" s="20" t="s">
        <v>34</v>
      </c>
      <c r="U533" s="21" t="s">
        <v>70</v>
      </c>
      <c r="V533" s="22" t="s">
        <v>71</v>
      </c>
      <c r="W533" s="23">
        <v>5</v>
      </c>
      <c r="X533" s="24"/>
    </row>
    <row r="534" spans="1:24" s="1" customFormat="1" ht="108" customHeight="1" x14ac:dyDescent="0.3">
      <c r="A534" s="11" t="s">
        <v>23</v>
      </c>
      <c r="B534" s="11" t="s">
        <v>704</v>
      </c>
      <c r="C534" s="12" t="s">
        <v>705</v>
      </c>
      <c r="D534" s="13"/>
      <c r="E534" s="39" t="str">
        <f>HYPERLINK("https://www.google.ru/search?q=2032C290-001&amp;newwindow=1&amp;tbm=isch","Еще фото")</f>
        <v>Еще фото</v>
      </c>
      <c r="F534" s="14"/>
      <c r="G534" s="11" t="s">
        <v>706</v>
      </c>
      <c r="H534" s="11" t="s">
        <v>27</v>
      </c>
      <c r="I534" s="15" t="s">
        <v>706</v>
      </c>
      <c r="J534" s="15" t="s">
        <v>63</v>
      </c>
      <c r="K534" s="16" t="s">
        <v>30</v>
      </c>
      <c r="L534" s="15" t="s">
        <v>707</v>
      </c>
      <c r="M534" s="15" t="s">
        <v>40</v>
      </c>
      <c r="N534" s="15" t="s">
        <v>41</v>
      </c>
      <c r="O534" s="15" t="s">
        <v>42</v>
      </c>
      <c r="P534" s="16" t="s">
        <v>78</v>
      </c>
      <c r="Q534" s="17">
        <v>5699</v>
      </c>
      <c r="R534" s="18">
        <v>49.33</v>
      </c>
      <c r="S534" s="19">
        <v>3320.9354999999996</v>
      </c>
      <c r="T534" s="20" t="s">
        <v>34</v>
      </c>
      <c r="U534" s="21" t="s">
        <v>66</v>
      </c>
      <c r="V534" s="22" t="s">
        <v>67</v>
      </c>
      <c r="W534" s="23">
        <v>4</v>
      </c>
      <c r="X534" s="24"/>
    </row>
    <row r="535" spans="1:24" s="1" customFormat="1" ht="108" customHeight="1" x14ac:dyDescent="0.3">
      <c r="A535" s="11" t="s">
        <v>23</v>
      </c>
      <c r="B535" s="11" t="s">
        <v>708</v>
      </c>
      <c r="C535" s="12" t="s">
        <v>709</v>
      </c>
      <c r="D535" s="13"/>
      <c r="E535" s="39" t="str">
        <f>HYPERLINK("https://www.google.ru/search?q=2011C730-300&amp;newwindow=1&amp;tbm=isch","Еще фото")</f>
        <v>Еще фото</v>
      </c>
      <c r="F535" s="14"/>
      <c r="G535" s="11" t="s">
        <v>706</v>
      </c>
      <c r="H535" s="11" t="s">
        <v>27</v>
      </c>
      <c r="I535" s="15" t="s">
        <v>706</v>
      </c>
      <c r="J535" s="15" t="s">
        <v>29</v>
      </c>
      <c r="K535" s="16" t="s">
        <v>49</v>
      </c>
      <c r="L535" s="15" t="s">
        <v>710</v>
      </c>
      <c r="M535" s="15"/>
      <c r="N535" s="15" t="s">
        <v>123</v>
      </c>
      <c r="O535" s="15"/>
      <c r="P535" s="16" t="s">
        <v>78</v>
      </c>
      <c r="Q535" s="17">
        <v>5399</v>
      </c>
      <c r="R535" s="18">
        <v>46.29</v>
      </c>
      <c r="S535" s="19">
        <v>3334.9884999999995</v>
      </c>
      <c r="T535" s="20" t="s">
        <v>34</v>
      </c>
      <c r="U535" s="21" t="s">
        <v>711</v>
      </c>
      <c r="V535" s="22" t="s">
        <v>712</v>
      </c>
      <c r="W535" s="23">
        <v>1</v>
      </c>
      <c r="X535" s="24"/>
    </row>
    <row r="536" spans="1:24" s="1" customFormat="1" ht="108" customHeight="1" x14ac:dyDescent="0.3">
      <c r="A536" s="11" t="s">
        <v>23</v>
      </c>
      <c r="B536" s="11" t="s">
        <v>713</v>
      </c>
      <c r="C536" s="12" t="s">
        <v>714</v>
      </c>
      <c r="D536" s="13"/>
      <c r="E536" s="39" t="str">
        <f>HYPERLINK("https://www.google.ru/search?q=2012C750-400&amp;newwindow=1&amp;tbm=isch","Еще фото")</f>
        <v>Еще фото</v>
      </c>
      <c r="F536" s="14"/>
      <c r="G536" s="11" t="s">
        <v>706</v>
      </c>
      <c r="H536" s="11" t="s">
        <v>27</v>
      </c>
      <c r="I536" s="15" t="s">
        <v>706</v>
      </c>
      <c r="J536" s="15" t="s">
        <v>29</v>
      </c>
      <c r="K536" s="16" t="s">
        <v>30</v>
      </c>
      <c r="L536" s="15" t="s">
        <v>715</v>
      </c>
      <c r="M536" s="15"/>
      <c r="N536" s="15" t="s">
        <v>52</v>
      </c>
      <c r="O536" s="15"/>
      <c r="P536" s="16" t="s">
        <v>78</v>
      </c>
      <c r="Q536" s="17">
        <v>6699</v>
      </c>
      <c r="R536" s="18">
        <v>46.26</v>
      </c>
      <c r="S536" s="19">
        <v>4139.9884999999995</v>
      </c>
      <c r="T536" s="20" t="s">
        <v>34</v>
      </c>
      <c r="U536" s="21" t="s">
        <v>66</v>
      </c>
      <c r="V536" s="22" t="s">
        <v>67</v>
      </c>
      <c r="W536" s="23">
        <v>5</v>
      </c>
      <c r="X536" s="24"/>
    </row>
    <row r="537" spans="1:24" s="1" customFormat="1" ht="108" customHeight="1" x14ac:dyDescent="0.3">
      <c r="A537" s="11" t="s">
        <v>23</v>
      </c>
      <c r="B537" s="11" t="s">
        <v>713</v>
      </c>
      <c r="C537" s="12" t="s">
        <v>716</v>
      </c>
      <c r="D537" s="13"/>
      <c r="E537" s="39" t="str">
        <f>HYPERLINK("https://www.google.ru/search?q=2012C750-700&amp;newwindow=1&amp;tbm=isch","Еще фото")</f>
        <v>Еще фото</v>
      </c>
      <c r="F537" s="14"/>
      <c r="G537" s="11" t="s">
        <v>706</v>
      </c>
      <c r="H537" s="11" t="s">
        <v>27</v>
      </c>
      <c r="I537" s="15" t="s">
        <v>706</v>
      </c>
      <c r="J537" s="15" t="s">
        <v>29</v>
      </c>
      <c r="K537" s="16" t="s">
        <v>30</v>
      </c>
      <c r="L537" s="15" t="s">
        <v>715</v>
      </c>
      <c r="M537" s="15"/>
      <c r="N537" s="15" t="s">
        <v>162</v>
      </c>
      <c r="O537" s="15"/>
      <c r="P537" s="16" t="s">
        <v>78</v>
      </c>
      <c r="Q537" s="17">
        <v>6699</v>
      </c>
      <c r="R537" s="18">
        <v>46.26</v>
      </c>
      <c r="S537" s="19">
        <v>4139.9884999999995</v>
      </c>
      <c r="T537" s="20" t="s">
        <v>34</v>
      </c>
      <c r="U537" s="21" t="s">
        <v>35</v>
      </c>
      <c r="V537" s="22" t="s">
        <v>36</v>
      </c>
      <c r="W537" s="23">
        <v>1</v>
      </c>
      <c r="X537" s="24"/>
    </row>
  </sheetData>
  <autoFilter ref="A3:X537" xr:uid="{00000000-0009-0000-0000-000000000000}"/>
  <mergeCells count="224">
    <mergeCell ref="D6:D7"/>
    <mergeCell ref="L6:L7"/>
    <mergeCell ref="D9:D12"/>
    <mergeCell ref="L9:L12"/>
    <mergeCell ref="D13:D17"/>
    <mergeCell ref="L13:L17"/>
    <mergeCell ref="D19:D23"/>
    <mergeCell ref="L19:L23"/>
    <mergeCell ref="D24:D25"/>
    <mergeCell ref="L24:L25"/>
    <mergeCell ref="D26:D29"/>
    <mergeCell ref="L26:L29"/>
    <mergeCell ref="D30:D32"/>
    <mergeCell ref="L30:L32"/>
    <mergeCell ref="D33:D36"/>
    <mergeCell ref="L33:L36"/>
    <mergeCell ref="D37:D39"/>
    <mergeCell ref="L37:L39"/>
    <mergeCell ref="D41:D44"/>
    <mergeCell ref="L41:L44"/>
    <mergeCell ref="D45:D49"/>
    <mergeCell ref="L45:L49"/>
    <mergeCell ref="D50:D56"/>
    <mergeCell ref="L50:L56"/>
    <mergeCell ref="D57:D58"/>
    <mergeCell ref="L57:L58"/>
    <mergeCell ref="D59:D61"/>
    <mergeCell ref="L59:L61"/>
    <mergeCell ref="D62:D63"/>
    <mergeCell ref="L62:L63"/>
    <mergeCell ref="D65:D67"/>
    <mergeCell ref="L65:L67"/>
    <mergeCell ref="D76:D77"/>
    <mergeCell ref="L76:L77"/>
    <mergeCell ref="D93:D94"/>
    <mergeCell ref="L93:L94"/>
    <mergeCell ref="D97:D98"/>
    <mergeCell ref="L97:L98"/>
    <mergeCell ref="D101:D102"/>
    <mergeCell ref="L101:L102"/>
    <mergeCell ref="D104:D105"/>
    <mergeCell ref="L104:L105"/>
    <mergeCell ref="D119:D120"/>
    <mergeCell ref="L119:L120"/>
    <mergeCell ref="D144:D145"/>
    <mergeCell ref="L144:L145"/>
    <mergeCell ref="D155:D156"/>
    <mergeCell ref="L155:L156"/>
    <mergeCell ref="D157:D158"/>
    <mergeCell ref="L157:L158"/>
    <mergeCell ref="D159:D160"/>
    <mergeCell ref="L159:L160"/>
    <mergeCell ref="D164:D168"/>
    <mergeCell ref="L164:L168"/>
    <mergeCell ref="D169:D170"/>
    <mergeCell ref="L169:L170"/>
    <mergeCell ref="D171:D173"/>
    <mergeCell ref="L171:L173"/>
    <mergeCell ref="D174:D177"/>
    <mergeCell ref="L174:L177"/>
    <mergeCell ref="D178:D179"/>
    <mergeCell ref="L178:L179"/>
    <mergeCell ref="D180:D184"/>
    <mergeCell ref="L180:L184"/>
    <mergeCell ref="D185:D189"/>
    <mergeCell ref="L185:L189"/>
    <mergeCell ref="D190:D193"/>
    <mergeCell ref="L190:L193"/>
    <mergeCell ref="D194:D195"/>
    <mergeCell ref="L194:L195"/>
    <mergeCell ref="D196:D198"/>
    <mergeCell ref="L196:L198"/>
    <mergeCell ref="D199:D206"/>
    <mergeCell ref="L199:L206"/>
    <mergeCell ref="D207:D209"/>
    <mergeCell ref="L207:L209"/>
    <mergeCell ref="D210:D212"/>
    <mergeCell ref="L210:L212"/>
    <mergeCell ref="D213:D214"/>
    <mergeCell ref="L213:L214"/>
    <mergeCell ref="D215:D216"/>
    <mergeCell ref="L215:L216"/>
    <mergeCell ref="D217:D218"/>
    <mergeCell ref="L217:L218"/>
    <mergeCell ref="D219:D223"/>
    <mergeCell ref="L219:L223"/>
    <mergeCell ref="D224:D228"/>
    <mergeCell ref="L224:L228"/>
    <mergeCell ref="D229:D232"/>
    <mergeCell ref="L229:L232"/>
    <mergeCell ref="D233:D235"/>
    <mergeCell ref="L233:L235"/>
    <mergeCell ref="D236:D238"/>
    <mergeCell ref="L236:L238"/>
    <mergeCell ref="D239:D244"/>
    <mergeCell ref="L239:L244"/>
    <mergeCell ref="D245:D247"/>
    <mergeCell ref="L245:L247"/>
    <mergeCell ref="D248:D250"/>
    <mergeCell ref="L248:L250"/>
    <mergeCell ref="D251:D252"/>
    <mergeCell ref="L251:L252"/>
    <mergeCell ref="D253:D258"/>
    <mergeCell ref="L253:L258"/>
    <mergeCell ref="D259:D269"/>
    <mergeCell ref="L259:L269"/>
    <mergeCell ref="D270:D271"/>
    <mergeCell ref="L270:L271"/>
    <mergeCell ref="D272:D273"/>
    <mergeCell ref="L272:L273"/>
    <mergeCell ref="D274:D278"/>
    <mergeCell ref="L274:L278"/>
    <mergeCell ref="D279:D281"/>
    <mergeCell ref="L279:L281"/>
    <mergeCell ref="D282:D287"/>
    <mergeCell ref="L282:L287"/>
    <mergeCell ref="D288:D293"/>
    <mergeCell ref="L288:L293"/>
    <mergeCell ref="D294:D301"/>
    <mergeCell ref="L294:L301"/>
    <mergeCell ref="D302:D303"/>
    <mergeCell ref="L302:L303"/>
    <mergeCell ref="D304:D307"/>
    <mergeCell ref="L304:L307"/>
    <mergeCell ref="D308:D309"/>
    <mergeCell ref="L308:L309"/>
    <mergeCell ref="D310:D312"/>
    <mergeCell ref="L310:L312"/>
    <mergeCell ref="D313:D319"/>
    <mergeCell ref="L313:L319"/>
    <mergeCell ref="D320:D322"/>
    <mergeCell ref="L320:L322"/>
    <mergeCell ref="D323:D326"/>
    <mergeCell ref="L323:L326"/>
    <mergeCell ref="D327:D328"/>
    <mergeCell ref="L327:L328"/>
    <mergeCell ref="D329:D331"/>
    <mergeCell ref="L329:L331"/>
    <mergeCell ref="D332:D333"/>
    <mergeCell ref="L332:L333"/>
    <mergeCell ref="D334:D335"/>
    <mergeCell ref="L334:L335"/>
    <mergeCell ref="D336:D339"/>
    <mergeCell ref="L336:L339"/>
    <mergeCell ref="D340:D342"/>
    <mergeCell ref="L340:L342"/>
    <mergeCell ref="D343:D345"/>
    <mergeCell ref="L343:L345"/>
    <mergeCell ref="D346:D347"/>
    <mergeCell ref="L346:L347"/>
    <mergeCell ref="D348:D351"/>
    <mergeCell ref="L348:L351"/>
    <mergeCell ref="D352:D354"/>
    <mergeCell ref="L352:L354"/>
    <mergeCell ref="D355:D362"/>
    <mergeCell ref="L355:L362"/>
    <mergeCell ref="D363:D368"/>
    <mergeCell ref="L363:L368"/>
    <mergeCell ref="D369:D375"/>
    <mergeCell ref="L369:L375"/>
    <mergeCell ref="D376:D378"/>
    <mergeCell ref="L376:L378"/>
    <mergeCell ref="D379:D380"/>
    <mergeCell ref="L379:L380"/>
    <mergeCell ref="D381:D383"/>
    <mergeCell ref="L381:L383"/>
    <mergeCell ref="D385:D389"/>
    <mergeCell ref="L385:L389"/>
    <mergeCell ref="D391:D392"/>
    <mergeCell ref="L391:L392"/>
    <mergeCell ref="D396:D399"/>
    <mergeCell ref="L396:L399"/>
    <mergeCell ref="D400:D401"/>
    <mergeCell ref="L400:L401"/>
    <mergeCell ref="D402:D403"/>
    <mergeCell ref="L402:L403"/>
    <mergeCell ref="D404:D406"/>
    <mergeCell ref="L404:L406"/>
    <mergeCell ref="D407:D408"/>
    <mergeCell ref="L407:L408"/>
    <mergeCell ref="D409:D415"/>
    <mergeCell ref="L409:L415"/>
    <mergeCell ref="D416:D426"/>
    <mergeCell ref="L416:L426"/>
    <mergeCell ref="D427:D434"/>
    <mergeCell ref="L427:L434"/>
    <mergeCell ref="D435:D447"/>
    <mergeCell ref="L435:L447"/>
    <mergeCell ref="D448:D460"/>
    <mergeCell ref="L448:L460"/>
    <mergeCell ref="D461:D464"/>
    <mergeCell ref="L461:L464"/>
    <mergeCell ref="D465:D469"/>
    <mergeCell ref="L465:L469"/>
    <mergeCell ref="D470:D475"/>
    <mergeCell ref="L470:L475"/>
    <mergeCell ref="D476:D477"/>
    <mergeCell ref="L476:L477"/>
    <mergeCell ref="D478:D479"/>
    <mergeCell ref="L478:L479"/>
    <mergeCell ref="D480:D481"/>
    <mergeCell ref="L480:L481"/>
    <mergeCell ref="D486:D488"/>
    <mergeCell ref="L486:L488"/>
    <mergeCell ref="D490:D491"/>
    <mergeCell ref="L490:L491"/>
    <mergeCell ref="D492:D493"/>
    <mergeCell ref="L492:L493"/>
    <mergeCell ref="D494:D499"/>
    <mergeCell ref="L494:L499"/>
    <mergeCell ref="D529:D530"/>
    <mergeCell ref="L529:L530"/>
    <mergeCell ref="D531:D532"/>
    <mergeCell ref="L531:L532"/>
    <mergeCell ref="D500:D502"/>
    <mergeCell ref="L500:L502"/>
    <mergeCell ref="D503:D506"/>
    <mergeCell ref="L503:L506"/>
    <mergeCell ref="D507:D508"/>
    <mergeCell ref="L507:L508"/>
    <mergeCell ref="D509:D514"/>
    <mergeCell ref="L509:L514"/>
    <mergeCell ref="D525:D526"/>
    <mergeCell ref="L525:L526"/>
  </mergeCells>
  <dataValidations count="27">
    <dataValidation type="whole" operator="lessThanOrEqual" allowBlank="1" showErrorMessage="1" errorTitle="Неверно" error="Заказ не может быть больше Наличия" sqref="X537 X535 X531:X532 X527:X528 X522 X515 X507:X510 X503 X489:X492 X484:X485 X482 X476:X477 X470 X461:X464 X457 X411 X400:X408 X388:X392 X381:X386 X378 X374:X376 X371:X372 X368 X363:X365 X335 X330 X324 X312 X309:X310 X301:X303 X296 X284 X281:X282 X279 X272:X273 X269 X255 X251 X236:X237 X233 X227:X228 X222:X224 X216 X214 X208:X209 X201 X194:X195 X185 X177 X172:X173 X163:X165 X156:X161 X144:X154 X135:X141 X133 X128:X131 X122:X126 X108:X120 X100:X106 X98 X95:X96 X89:X90 X84:X86 X69:X82 X64 X62 X59:X60 X54 X49:X52 X45 X40:X41 X32 X25 X8 X4:X5" xr:uid="{00000000-0002-0000-0000-000000000000}">
      <formula1>1</formula1>
    </dataValidation>
    <dataValidation type="whole" operator="lessThanOrEqual" allowBlank="1" showErrorMessage="1" errorTitle="Неверно" error="Заказ не может быть больше Наличия" sqref="X6 X421:X422 X267" xr:uid="{00000000-0002-0000-0000-000002000000}">
      <formula1>12</formula1>
    </dataValidation>
    <dataValidation type="whole" operator="lessThanOrEqual" allowBlank="1" showErrorMessage="1" errorTitle="Неверно" error="Заказ не может быть больше Наличия" sqref="X7 X475 X439 X427 X412 X328 X277:X278 X266 X245 X198 X192 X53" xr:uid="{00000000-0002-0000-0000-000003000000}">
      <formula1>9</formula1>
    </dataValidation>
    <dataValidation type="whole" operator="lessThanOrEqual" allowBlank="1" showErrorMessage="1" errorTitle="Неверно" error="Заказ не может быть больше Наличия" sqref="X9 X529 X518 X437 X431 X428 X420 X416 X414 X396 X387 X380 X369 X357 X355 X343:X344 X298 X275 X257 X250 X199 X191 X184 X180 X91:X92 X87 X66 X56 X42 X35:X36 X30:X31" xr:uid="{00000000-0002-0000-0000-000005000000}">
      <formula1>6</formula1>
    </dataValidation>
    <dataValidation type="whole" operator="lessThanOrEqual" allowBlank="1" showErrorMessage="1" errorTitle="Неверно" error="Заказ не может быть больше Наличия" sqref="X10 X526 X524 X519 X516 X505:X506 X493:X494 X487 X483 X478 X456 X435 X399 X394:X395 X377 X366 X362 X358 X340 X334 X320:X321 X308 X299 X292:X293 X283 X253 X249 X246 X240 X238 X230 X226 X221 X206:X207 X200 X186 X181 X170 X162 X155 X143 X134 X132 X121 X107 X99 X97 X94 X88 X83 X57 X39 X26 X16:X19" xr:uid="{00000000-0002-0000-0000-000006000000}">
      <formula1>2</formula1>
    </dataValidation>
    <dataValidation type="whole" operator="lessThanOrEqual" allowBlank="1" showErrorMessage="1" errorTitle="Неверно" error="Заказ не может быть больше Наличия" sqref="X11 X534 X530 X517 X512 X480 X449 X398 X370 X359:X360 X341 X337 X329 X317 X313 X297 X295 X290 X287 X285 X268 X256 X241:X242 X231 X229 X220 X217 X215 X205 X197 X187 X174 X171 X43 X37:X38 X29 X22 X20" xr:uid="{00000000-0002-0000-0000-000007000000}">
      <formula1>4</formula1>
    </dataValidation>
    <dataValidation type="whole" operator="lessThanOrEqual" allowBlank="1" showErrorMessage="1" errorTitle="Неверно" error="Заказ не может быть больше Наличия" sqref="X12 X521 X479 X453 X426 X397 X352 X350 X345:X347 X336 X314 X304 X247 X243:X244 X234 X169 X55 X33:X34 X23" xr:uid="{00000000-0002-0000-0000-000008000000}">
      <formula1>7</formula1>
    </dataValidation>
    <dataValidation type="whole" operator="lessThanOrEqual" allowBlank="1" showErrorMessage="1" errorTitle="Неверно" error="Заказ не может быть больше Наличия" sqref="X13 X447 X442:X444 X434" xr:uid="{00000000-0002-0000-0000-000009000000}">
      <formula1>20</formula1>
    </dataValidation>
    <dataValidation type="whole" operator="lessThanOrEqual" allowBlank="1" showErrorMessage="1" errorTitle="Неверно" error="Заказ не может быть больше Наличия" sqref="X14 X465" xr:uid="{00000000-0002-0000-0000-00000A000000}">
      <formula1>15</formula1>
    </dataValidation>
    <dataValidation type="whole" operator="lessThanOrEqual" allowBlank="1" showErrorMessage="1" errorTitle="Неверно" error="Заказ не может быть больше Наличия" sqref="X15 X523 X520 X504 X501 X497:X499 X495 X488 X486 X481 X448 X393 X373 X367 X361 X339 X325:X326 X323 X316 X311 X307 X300 X291 X288:X289 X286 X280 X258 X254 X225 X219 X203 X193 X190 X188 X127 X67 X61 X58 X44" xr:uid="{00000000-0002-0000-0000-00000B000000}">
      <formula1>3</formula1>
    </dataValidation>
    <dataValidation type="whole" operator="lessThanOrEqual" allowBlank="1" showErrorMessage="1" errorTitle="Неверно" error="Заказ не может быть больше Наличия" sqref="X21 X536 X533 X513:X514 X511 X500 X496 X468:X469 X454 X450:X452 X430 X417:X419 X413 X410 X379 X342 X338 X331 X322 X315 X305:X306 X294 X270:X271 X232 X218 X213 X182 X175 X166:X168 X65 X47:X48 X27 X24" xr:uid="{00000000-0002-0000-0000-000011000000}">
      <formula1>5</formula1>
    </dataValidation>
    <dataValidation type="whole" operator="lessThanOrEqual" allowBlank="1" showErrorMessage="1" errorTitle="Неверно" error="Заказ не может быть больше Наличия" sqref="X28 X471:X474 X432 X429 X353:X354 X332 X276 X252 X212 X196 X183 X63" xr:uid="{00000000-0002-0000-0000-000018000000}">
      <formula1>10</formula1>
    </dataValidation>
    <dataValidation type="whole" operator="lessThanOrEqual" allowBlank="1" showErrorMessage="1" errorTitle="Неверно" error="Заказ не может быть больше Наличия" sqref="X46 X525 X502 X425 X415 X409 X356 X351 X349 X333 X327 X318:X319 X274 X248 X239 X235 X204 X202 X189 X68" xr:uid="{00000000-0002-0000-0000-00002A000000}">
      <formula1>8</formula1>
    </dataValidation>
    <dataValidation type="whole" operator="lessThanOrEqual" allowBlank="1" showErrorMessage="1" errorTitle="Неверно" error="Заказ не может быть больше Наличия" sqref="X93 X440 X259 X142" xr:uid="{00000000-0002-0000-0000-000059000000}">
      <formula1>11</formula1>
    </dataValidation>
    <dataValidation type="whole" operator="lessThanOrEqual" allowBlank="1" showErrorMessage="1" errorTitle="Неверно" error="Заказ не может быть больше Наличия" sqref="X176" xr:uid="{00000000-0002-0000-0000-0000AC000000}">
      <formula1>39</formula1>
    </dataValidation>
    <dataValidation type="whole" operator="lessThanOrEqual" allowBlank="1" showErrorMessage="1" errorTitle="Неверно" error="Заказ не может быть больше Наличия" sqref="X178 X460" xr:uid="{00000000-0002-0000-0000-0000AE000000}">
      <formula1>25</formula1>
    </dataValidation>
    <dataValidation type="whole" operator="lessThanOrEqual" allowBlank="1" showErrorMessage="1" errorTitle="Неверно" error="Заказ не может быть больше Наличия" sqref="X179" xr:uid="{00000000-0002-0000-0000-0000AF000000}">
      <formula1>61</formula1>
    </dataValidation>
    <dataValidation type="whole" operator="lessThanOrEqual" allowBlank="1" showErrorMessage="1" errorTitle="Неверно" error="Заказ не может быть больше Наличия" sqref="X466:X467 X455 X445 X438 X348 X260 X210:X211" xr:uid="{00000000-0002-0000-0000-0000CE000000}">
      <formula1>13</formula1>
    </dataValidation>
    <dataValidation type="whole" operator="lessThanOrEqual" allowBlank="1" showErrorMessage="1" errorTitle="Неверно" error="Заказ не может быть больше Наличия" sqref="X261" xr:uid="{00000000-0002-0000-0000-000001010000}">
      <formula1>16</formula1>
    </dataValidation>
    <dataValidation type="whole" operator="lessThanOrEqual" allowBlank="1" showErrorMessage="1" errorTitle="Неверно" error="Заказ не может быть больше Наличия" sqref="X262" xr:uid="{00000000-0002-0000-0000-000002010000}">
      <formula1>19</formula1>
    </dataValidation>
    <dataValidation type="whole" operator="lessThanOrEqual" allowBlank="1" showErrorMessage="1" errorTitle="Неверно" error="Заказ не может быть больше Наличия" sqref="X263 X265" xr:uid="{00000000-0002-0000-0000-000003010000}">
      <formula1>21</formula1>
    </dataValidation>
    <dataValidation type="whole" operator="lessThanOrEqual" allowBlank="1" showErrorMessage="1" errorTitle="Неверно" error="Заказ не может быть больше Наличия" sqref="X264 X436" xr:uid="{00000000-0002-0000-0000-000004010000}">
      <formula1>18</formula1>
    </dataValidation>
    <dataValidation type="whole" operator="lessThanOrEqual" allowBlank="1" showErrorMessage="1" errorTitle="Неверно" error="Заказ не может быть больше Наличия" sqref="X423" xr:uid="{00000000-0002-0000-0000-0000A3010000}">
      <formula1>24</formula1>
    </dataValidation>
    <dataValidation type="whole" operator="lessThanOrEqual" allowBlank="1" showErrorMessage="1" errorTitle="Неверно" error="Заказ не может быть больше Наличия" sqref="X424 X433" xr:uid="{00000000-0002-0000-0000-0000A4010000}">
      <formula1>23</formula1>
    </dataValidation>
    <dataValidation type="whole" operator="lessThanOrEqual" allowBlank="1" showErrorMessage="1" errorTitle="Неверно" error="Заказ не может быть больше Наличия" sqref="X441 X446" xr:uid="{00000000-0002-0000-0000-0000B5010000}">
      <formula1>22</formula1>
    </dataValidation>
    <dataValidation type="whole" operator="lessThanOrEqual" allowBlank="1" showErrorMessage="1" errorTitle="Неверно" error="Заказ не может быть больше Наличия" sqref="X458" xr:uid="{00000000-0002-0000-0000-0000C6010000}">
      <formula1>17</formula1>
    </dataValidation>
    <dataValidation type="whole" operator="lessThanOrEqual" allowBlank="1" showErrorMessage="1" errorTitle="Неверно" error="Заказ не может быть больше Наличия" sqref="X459" xr:uid="{00000000-0002-0000-0000-0000C7010000}">
      <formula1>29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718</v>
      </c>
      <c r="F1" s="42"/>
      <c r="G1" s="47"/>
    </row>
    <row r="2" spans="2:11" x14ac:dyDescent="0.45">
      <c r="E2" s="44" t="s">
        <v>719</v>
      </c>
      <c r="F2" s="48">
        <f>SUMPRODUCT(TDSheet!$Q$4:$Q$1048572,TDSheet!$X$4:$X$1048572)</f>
        <v>0</v>
      </c>
      <c r="G2" s="48"/>
      <c r="H2" s="49"/>
      <c r="I2" s="49"/>
      <c r="J2" s="50"/>
      <c r="K2" s="50"/>
    </row>
    <row r="3" spans="2:11" x14ac:dyDescent="0.45">
      <c r="B3" s="63"/>
      <c r="C3" s="63"/>
      <c r="E3" s="44" t="s">
        <v>720</v>
      </c>
      <c r="F3" s="48" t="e">
        <f>SUMPRODUCT(TDSheet!#REF!,TDSheet!$X$4:$X$1048571)</f>
        <v>#REF!</v>
      </c>
      <c r="G3" s="48"/>
      <c r="H3" s="49"/>
      <c r="I3" s="49"/>
      <c r="J3" s="50"/>
      <c r="K3" s="50"/>
    </row>
    <row r="4" spans="2:11" x14ac:dyDescent="0.45">
      <c r="B4" s="61" t="s">
        <v>717</v>
      </c>
      <c r="C4" s="62"/>
      <c r="E4" s="45" t="s">
        <v>721</v>
      </c>
      <c r="F4" s="51" t="s">
        <v>725</v>
      </c>
      <c r="G4" s="51" t="s">
        <v>726</v>
      </c>
      <c r="H4" s="49"/>
      <c r="I4" s="51" t="s">
        <v>727</v>
      </c>
      <c r="J4" s="51" t="s">
        <v>728</v>
      </c>
      <c r="K4" s="51" t="s">
        <v>726</v>
      </c>
    </row>
    <row r="5" spans="2:11" x14ac:dyDescent="0.45">
      <c r="B5" s="62"/>
      <c r="C5" s="62"/>
      <c r="E5" s="44" t="s">
        <v>92</v>
      </c>
      <c r="F5" s="48" t="e">
        <f>SUMPRODUCT(- -(TDSheet!$H$4:$H$1048569="Обувь"),TDSheet!#REF!,TDSheet!$X$4:$X$1048569)</f>
        <v>#REF!</v>
      </c>
      <c r="G5" s="48">
        <f>SUMIF(TDSheet!$H$4:$H$1048569,"Обувь",TDSheet!$X$4:$X$1048569)</f>
        <v>0</v>
      </c>
      <c r="H5" s="49"/>
      <c r="I5" s="52" t="s">
        <v>49</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30</v>
      </c>
      <c r="J6" s="48" t="e">
        <f>SUMPRODUCT(- -(TDSheet!$K$4:$K$1048569="Женщины"),TDSheet!#REF!,TDSheet!$X$4:$X$1048569)</f>
        <v>#REF!</v>
      </c>
      <c r="K6" s="48">
        <f>SUMIF(TDSheet!$K$4:$K$1048569,"Женщины",TDSheet!$X$4:$X$1048569)</f>
        <v>0</v>
      </c>
    </row>
    <row r="7" spans="2:11" x14ac:dyDescent="0.45">
      <c r="B7" s="62"/>
      <c r="C7" s="62"/>
      <c r="E7" s="44" t="s">
        <v>83</v>
      </c>
      <c r="F7" s="48" t="e">
        <f>SUMPRODUCT(- -(TDSheet!$H$4:$H$1048569="Аксессуары"),TDSheet!#REF!,TDSheet!$X$4:$X$1048569)</f>
        <v>#REF!</v>
      </c>
      <c r="G7" s="48">
        <f>SUMIF(TDSheet!$H$4:$H$1048569,"Аксессуары",TDSheet!$X$4:$X$1048569)</f>
        <v>0</v>
      </c>
      <c r="H7" s="49"/>
      <c r="I7" s="52" t="s">
        <v>133</v>
      </c>
      <c r="J7" s="48" t="e">
        <f>SUMPRODUCT(- -(TDSheet!$K$4:$K$1048569="Дети"),TDSheet!#REF!,TDSheet!$X$4:$X$1048569)</f>
        <v>#REF!</v>
      </c>
      <c r="K7" s="48">
        <f>SUMIF(TDSheet!$K$4:$K$1048569,"Дети",TDSheet!$X$4:$X$1048569)</f>
        <v>0</v>
      </c>
    </row>
    <row r="8" spans="2:11" x14ac:dyDescent="0.45">
      <c r="B8" s="62"/>
      <c r="C8" s="62"/>
      <c r="E8" s="44" t="s">
        <v>722</v>
      </c>
      <c r="F8" s="48" t="e">
        <f>SUMPRODUCT(- -(TDSheet!$H$4:$H$1048569="Спорт. Инвентарь"),TDSheet!#REF!,TDSheet!$X$4:$X$1048569)</f>
        <v>#REF!</v>
      </c>
      <c r="G8" s="48">
        <f>SUMIF(TDSheet!$H$4:$H$1048569,"Спорт. Инвентарь",TDSheet!$X$4:$X$1048569)</f>
        <v>0</v>
      </c>
      <c r="H8" s="49"/>
      <c r="I8" s="52" t="s">
        <v>85</v>
      </c>
      <c r="J8" s="48" t="e">
        <f>SUMPRODUCT(- -(TDSheet!$K$4:$K$1048569="Унисекс"),TDSheet!#REF!,TDSheet!$X$4:$X$1048569)</f>
        <v>#REF!</v>
      </c>
      <c r="K8" s="48">
        <f>SUMIF(TDSheet!$K$4:$K$1048569,"Унисекс",TDSheet!$X$4:$X$1048569)</f>
        <v>0</v>
      </c>
    </row>
    <row r="9" spans="2:11" x14ac:dyDescent="0.45">
      <c r="B9" s="62"/>
      <c r="C9" s="62"/>
      <c r="E9" s="44" t="s">
        <v>723</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724</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2026-05-22T08:52:26Z</dcterms:created>
  <dcterms:modified xsi:type="dcterms:W3CDTF">2026-05-23T06:25:27Z</dcterms:modified>
</cp:coreProperties>
</file>