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C36D797B-AC23-402E-BFCB-0AA2F7CB7507}"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TDSheet!$A$3:$X$850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<sst xmlns="http://schemas.openxmlformats.org/spreadsheetml/2006/main" count="11607" uniqueCount="756">
  <si>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</si>
  <si>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</si>
  <si>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</si>
  <si>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</si>
  <si>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</si>
  <si>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</si>
  <si>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</si>
  <si>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</si>
  <si>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</si>
  <si>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</si>
  <si>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</si>
  <si>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</si>
  <si>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</si>
  <si>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</si>
  <si>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</si>
  <si>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</si>
  <si>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</si>
  <si>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</si>
  <si>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</si>
  <si>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</si>
  <si>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</si>
  <si>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</si>
  <si>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</si>
  <si>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Asics</t>
  </si>
  <si>
    <t>WRESTLING SINGLET</t>
  </si>
  <si>
    <t>2084A001-0043</t>
  </si>
  <si>
    <t>Трико</t>
  </si>
  <si>
    <t>Одежда</t>
  </si>
  <si>
    <t>Комбинезоны</t>
  </si>
  <si>
    <t>Единоборства</t>
  </si>
  <si>
    <t>Мужчины</t>
  </si>
  <si>
    <t>Трико обладает запахопоглощающими свойствами.
Мягкие плоские швы.
Антискользящая полоска на внутренней нижней части штанины обеспечивает надежную фиксацию, не стесняя движений.
Технология Atomic Wash гарантирует высокую степень доллговечности и износостойкости.</t>
  </si>
  <si>
    <t>Asics Atomic Wash. Износостойкий материал.</t>
  </si>
  <si>
    <t>синий</t>
  </si>
  <si>
    <t>Круглогодично</t>
  </si>
  <si>
    <t>86% полиэстер, 14% спандекс</t>
  </si>
  <si>
    <t>INT</t>
  </si>
  <si>
    <t>L</t>
  </si>
  <si>
    <t>50-52</t>
  </si>
  <si>
    <t>XL</t>
  </si>
  <si>
    <t>52-54</t>
  </si>
  <si>
    <t>DOWN JACKET W</t>
  </si>
  <si>
    <t>2032C153-001</t>
  </si>
  <si>
    <t>Пуховик</t>
  </si>
  <si>
    <t>Куртки и пуховики</t>
  </si>
  <si>
    <t>Спортивный стиль</t>
  </si>
  <si>
    <t>Женщины</t>
  </si>
  <si>
    <t>Женский пуховик Asics DOWN JACKET W согреет вас даже зимой! Женская куртка DOWN JACKET W изготовлена ​​из материалов, устойчивых к ветру, воде и холоду. Специально разработанная ткань водоотталкивающая и предотвращает намокание, отводя попадающую на неё воду. Пуховый наполнитель согревает в любых условиях, а внутренний наполнитель и внешний материал эффективно защищают от ветра.
Спереди расположены два боковых кармана на кнопках. Благодаря этим карманам женская куртка DOWN JACKET W обеспечивает достаточно места для ваших вещей. Женская куртка DOWN JACKET W также защищает голову от холода и дождя благодаря капюшону. Регулируемый шнурок позволяет полностью закрыть голову. Женская куртка DOWN JACKET W имеет спортивный и стильный дизайн, а длина выше бедер обеспечивает практичную посадку.
Водостойкий материал защитит вас от сырой погоды. 
Застежка-молния по всей длине позволяет легко надевать и снимать изделие. 
Утеплитель: 100% натуральный пух.
Ветрозащитный материал.
Фиксированный капюшон с кулиской.
Накладные боковые карманы.
Эластичные манжеты.</t>
  </si>
  <si>
    <t>черный</t>
  </si>
  <si>
    <t>100% Полиэстер</t>
  </si>
  <si>
    <t>XS</t>
  </si>
  <si>
    <t>40-42</t>
  </si>
  <si>
    <t>S</t>
  </si>
  <si>
    <t>42-44</t>
  </si>
  <si>
    <t>M</t>
  </si>
  <si>
    <t>44-46</t>
  </si>
  <si>
    <t>48-50</t>
  </si>
  <si>
    <t>PADDED JACKET W</t>
  </si>
  <si>
    <t>2032C155-001</t>
  </si>
  <si>
    <t>Куртка</t>
  </si>
  <si>
    <t>При разработке этой водонепроницаемой куртки первостепенное значение имеет прогресс в работе человека. Вот почему мы сделали их из легкого материала, который помогает противостоять стихиям. Подвижные швы на плечах обеспечивают еще большую свободу движений, а покрой капюшона защищает голову от дождя.</t>
  </si>
  <si>
    <t>Waterproof. Водооталкивающий материал.</t>
  </si>
  <si>
    <t>Демисезон</t>
  </si>
  <si>
    <t>100% полиэстер</t>
  </si>
  <si>
    <t>46-48</t>
  </si>
  <si>
    <t>PERFORMANCE RUN COMPRESSION SOCK</t>
  </si>
  <si>
    <t>3013A990-001</t>
  </si>
  <si>
    <t>Носки</t>
  </si>
  <si>
    <t>Аксессуары</t>
  </si>
  <si>
    <t>Носки и гетры</t>
  </si>
  <si>
    <t>Бег и Фитнес</t>
  </si>
  <si>
    <t>Унисекс</t>
  </si>
  <si>
    <t>Эти компрессионные носки, специально разработанные для бега, имеют более глубокую амортизацию в области пятки и пальцев для повышенного комфорта.
Для обеспечения идеальной посадки правая и левая ноги разработаны по-разному. Структурированная компрессионная ткань Terry помогает облегчить мышечные боли.
Имеет градуированную компрессию 25 мм рт. ст.
Технология Nanoglide для улучшенного комфорта.
Мягкая подошва.
Поддержка свода стопы.
Структурированная махровая ткань.
Правосторонняя и левосторонняя анатомическая конструкция.</t>
  </si>
  <si>
    <t>91% полиамид, 7% спандекс, 2% полиэстер</t>
  </si>
  <si>
    <t>39-42</t>
  </si>
  <si>
    <t>GEL-KAYANO TRAINER KNIT</t>
  </si>
  <si>
    <t>H7N6N-8787</t>
  </si>
  <si>
    <t>Кроссовки</t>
  </si>
  <si>
    <t>Обувь</t>
  </si>
  <si>
    <t>Обувь для спорта</t>
  </si>
  <si>
    <t>GEL-Kayano — модель кроссовок японского бренда ASICS Tiger, созданная дизайнером Тошикадзу Каяно. Модель, впервые выпущенная в 1999 году, сохранила силуэт того времени: массивную подошву и верх из кожи и текстиля. Множество простроченных деталей и многослойность — отличительные признаки беговых моделей кроссовок 90-х годов.</t>
  </si>
  <si>
    <t>Asics GEL. Дополнительная амортизация.</t>
  </si>
  <si>
    <t>Верх - текстиль, Подкладка - текстиль, Подошва - резина</t>
  </si>
  <si>
    <t>US</t>
  </si>
  <si>
    <t>5H</t>
  </si>
  <si>
    <t>6</t>
  </si>
  <si>
    <t>6H</t>
  </si>
  <si>
    <t>7</t>
  </si>
  <si>
    <t>GT-1000 14</t>
  </si>
  <si>
    <t>1011C077-600</t>
  </si>
  <si>
    <t>Поддержка и легкая амортизация для ежедневных пробежек.
GT‑1000 14 – обновлённая модель серии, ориентированная на сбалансированную поддержку и комфорт. Эта версия кроссовок получила улучшенную амортизацию и продвинутую систему стабилизации, что делает её отличным выбором для бегунов, стремящихся к мягкой, но стабильной езде.
Ключевые особенности:
Амортизация FF BLAST. Лёгкий, отзывчивый пеноматериал создаёт ощущение "бега по облакам" и помогает экономить энергию на каждом шаге.
PureGEL в пятке. Мягкая версия фирменной гелевой вставки, обеспечивающая примерно на 65 % более мягкое приземление, уменьшает нагрузку на суставы.
3D Guidance System. Геометрия платформы с контролируемой деформацией и 3D-структурой повышает стабильность при приземлении и в фазе отталкивания.
Цельный верх из лёгкой сетки. Инженерная сетка обеспечивает оптимальную вентиляцию и посадку без лишних накладок.
Гибридная стелька MaxLite‑OrthoLite. Улучшенная воздухопроницаемость, мягкость и амортизация, сохраняя комфорт при длительных нагрузках.
Низкопрофильная резина AHAR LO. Устойчивое сцепление на изнашиваемых участках подошвы без лишнего веса.
Технические характеристики:
Перепад пятка–носок: 8 мм.
Тип амортизации: FF BLAST, PureGEL.
Поддержка: Средняя, 3D Guidance System.
Подошва: Гибридная резина AHAR LO.
Верх: Инженерная сетка.
Стелька: MaxLite‑OrthoLite.
Для кого подходят?
Бегуны с слабой до умеренной пронацией, ищущие ежедневную устойчивую амортизацию.
Идеальны для повседневных тренировок, которые требуют баланс между мягкостью и контролем.
Отличный выбор при смешанной местности, обеспечивая сцепление и стабильность.
Почему стоит выбрать GT‑1000 14?
Новое поколение амортизации. FF BLAST и PureGEL обеспечивают обновлённое ощущение комфорта и мягкость, сохраняя лёгкость модели.
Улучшенная поддержка. 3D Guidance System – адаптивная стабилизация без излишней жесткости.
Практичный дизайн. Экологичный верх, лёгкая и функциональная стелька, надёжная резиновая подошва – всё для ежедневного использования.</t>
  </si>
  <si>
    <t>Asics FF Blast™. Амортизация обеспечивает легкое поглощение ударов и быструю отдачу энергии.; Asics PureGEL. Обеспечивает легкую амортизацию и более мягкое приземление.; Asics AHAR LO. Резина меньшей плотности, размещенная в ключевых зонах подошвы, обеспечивает надежное сцепление и тягу без ущерба для износостойкости.</t>
  </si>
  <si>
    <t>красный</t>
  </si>
  <si>
    <t>верх: текстиль; подкладка: текстиль; подошва: резина</t>
  </si>
  <si>
    <t>9</t>
  </si>
  <si>
    <t>9H</t>
  </si>
  <si>
    <t>10</t>
  </si>
  <si>
    <t>GEL-NIMBUS 26</t>
  </si>
  <si>
    <t>1011B794-302</t>
  </si>
  <si>
    <t>Удобные кроссовки с максимальной амортизацией, обеспечивающие премиальный комфорт. Модель подходит для ежедневных и длительных пробежек бегунам с нейтральной и недостаточной пронацией. GEL-NIMBUS 26 – элитная модель в линейке ASICS. Технологии, которые применяются в GEL-NIMBUS 26 повышают мягкость, при этом не лишая бегунов естественности ощущений во время бега. Эти кроссовки подойдут как для начинающих, так и для серьезных спортсменов.
Сочетание мягкой промежуточной подошвы FF BLAST PLUS ECO с инновационной технологией PureGEL в пятке создает комфортные ощущения во время бега. Пена FF BLAST PLUS ECO обладает сбалансированной мягкостью и упругостью, а технология PureGEL повышает амортизацию, уменьшая нагрузку на суставы. Широкое основание платформы и слегка увеличенная высота боковых бортиков повышает устойчивость и стабильность при приземлении, создавая дополнительную поддержку во время длительных тренировок.
Обновленный верх из дышащего трикотажа Engineered и удобная конструкция пяточного воротника с большим количеством набивки обеспечивают максимально комфортную посадку. Центральная часть шнуровки оборудована петлями для надежной фиксации стопы. Стелька OrthoLite X-55 с открытыми порами эффективно отводит влагу.
В новой версии серии Nimbus самое большое изменение коснулось подошвы обуви, которая теперь представляет собой гибридную подошву с добавлением невероятно цепкой резиновой смеси ASICSGRIP, а также резины AHAR PLUS.
Вес: 304 грамм (мужской размер 9 US). Перепад: 8 мм.</t>
  </si>
  <si>
    <t>зеленый</t>
  </si>
  <si>
    <t>8</t>
  </si>
  <si>
    <t>10H</t>
  </si>
  <si>
    <t>11H</t>
  </si>
  <si>
    <t>GT-2000 14</t>
  </si>
  <si>
    <t>1012B843-600</t>
  </si>
  <si>
    <t>ХИТ</t>
  </si>
  <si>
    <t>Кроссовки беговые GT-2000 14 разработаны для обеспечения более энергичного ритма и комфортной поддержки во время бега.
Вставка в передней части подошвы, напоминающая батут, расположена на медиальной стороне подошвы. Это способствует лучшей устойчивости и более сбалансированному отталкиванию.
Промежуточная подошва дополнена амортизирующей вставкой FF BLAST MAX. Эта пена обеспечивает более энергичный отрыв от земли и воздушную мягкость при приземлении.
Разработано для нейтральной и гиперпронации.
Верх из плетеной сетки - 
Дышащий материал помогает сохранить ноги сухими.
Специальная конструкция язычка обеспечивает комфортное и надежное прилегание к средней части стопы, одновременно уменьшая движение языка.
Конструкция подошвы и промежуточной подошвы обеспечивает больший возврат энергии для улучшенного эффекта отскока пены при отталкивании.
Адаптивная система стабилизации по требованию, достигаемая за счет геометрии платформы и контролируемой деформации.
Технология PureGEL в задней части стопы - 
Более мягкая, обновлённая версия технологии GEL. Примерно на 65% мягче стандартной технологии GEL.
Амортизация FF BLAST MAX - 
Одна из самых энергичных пенопластовых подошв, дополненная нежностью облака и отзывчивым возвратом энергии при каждом шаге.
Стелька OrthoLite X-30 - 
Стелька, обеспечивающая амортизацию и отвод влаги для более прохладной и сухой среды.
AHARPLUS - Лучшая износостойкая резина ASICS в области пятки, которая примерно в три раза прочнее стандартных резиновых подошв.
Подошва AHAR LO резиновая.
Резина меньшей плотности, размещенная в ключевых зонах подошвы, обеспечивает надежное сцепление и тягу без ущерба для долговечности.
Светоотражающие детали - 
Разработано для улучшения видимости в условиях низкой освещенности.</t>
  </si>
  <si>
    <t>Asics FF Blast™. Амортизация обеспечивает легкое поглощение ударов и быструю отдачу энергии.; Asics AHARPLUS. Повышает долговечность.; Asics PureGEL. Обеспечивает легкую амортизацию и более мягкое приземление.</t>
  </si>
  <si>
    <t>8H</t>
  </si>
  <si>
    <t>ASICS  GEL-LYTE V SANZE KNIT</t>
  </si>
  <si>
    <t>H899N-8282</t>
  </si>
  <si>
    <t>Если вам нужно сочетание стиля и комфорта, обратите внимание на обувь GEL-LYTE V SANZE KNIT. Эта версия GEL-Lyte V была создана с использованием цельного трикотажного верха, в котором использованы элементы дизайна, восходящие к наследию ASICS Tiger. Эта классическая модель уличной одежды, популярная как среди мужчин, так и среди женщин, отличается видимой амортизирующей гелевой подкладкой, которая эффективно поглощает удары и защищает ноги от резких движений и идеально подходит для повседневного ношения.</t>
  </si>
  <si>
    <t>верх: сетка, подкладка: текстиль, подошва: резина</t>
  </si>
  <si>
    <t>7H</t>
  </si>
  <si>
    <t>PATRIOT 14</t>
  </si>
  <si>
    <t>1011C050-002</t>
  </si>
  <si>
    <t>Новое поступление</t>
  </si>
  <si>
    <t>Кроссовки PATRIOT 14 разработаны для того, чтобы помочь бегунам ускорить свой темп. В передней части стопы по сравнению с предыдущей моделью использовано больше пеноматериала, что обеспечивает более мягкое и плавное приземление.
Верх кроссовок также выполнен из дышащей сетки, что улучшает вентиляцию и помогает сохранять ноги в прохладе.
Формованная резиновая подошва имеет больше гибких канавок для повышения гибкости и более плавного бега.</t>
  </si>
  <si>
    <t>верх: текстиль, иск.кожа; подкладка: текстиль; подошва: резина</t>
  </si>
  <si>
    <t>12</t>
  </si>
  <si>
    <t>1011C050-403</t>
  </si>
  <si>
    <t>1012B836-002</t>
  </si>
  <si>
    <t>Кроссовки Patriot 14 обеспечивают повышенный комфорт и поддержку во время ежедневных пробежек. Эти женские кроссовки оснащены амортизирующим пеноматериалом и сетчатым верхом для воздухопроницаемости, сохраняя ноги в прохладе и обеспечивая комфорт. Такое сочетание обеспечивает поддержку и отзывчивость при беге. Прочная подошва обеспечивает отличное сцепление на различных поверхностях, что делает эти кроссовки надежным выбором для любого бегуна.
Разработано для женщин с нейтральной пронацией.</t>
  </si>
  <si>
    <t>1012B836-005</t>
  </si>
  <si>
    <t>1012B836-403</t>
  </si>
  <si>
    <t>UPCOURT 6</t>
  </si>
  <si>
    <t>1071A104-001</t>
  </si>
  <si>
    <t>Волейбол</t>
  </si>
  <si>
    <t>Кроссовки ASICS Upcourt 6- это универсальная обувь для зальных видов спорта (волейбол, сквош, бадминтон, настольный теннис), обеспечивающая хорошую устойчивость и легкость движений спортсменов.
Данная модель отличается хорошей устойчивостью, что придает дополнительную стабильность во время игры.
Кроссовки ASICS Upcourt 6 изготовлены из прочной искусственной кожи и верхней сетчатой панели для лучшей воздухопроницаемости, что обеспечивает дополнительный комфорт.
Поддерживающие накладки в средней части стопы обеспечивают лучшую стабильность при разнонаправленных движениях. Наконец, носок и пятка усилены прочными панелями, которые помогают обуви служить дольше.
Специальная подошва обеспечивает отличное сцепление с поверхностью, предотвращает скольжение, равномерно распределяя нагрузку на спину, колени и голень игроков.</t>
  </si>
  <si>
    <t>N/A.</t>
  </si>
  <si>
    <t>верх: иск.кожа, текстиль; подкладка: текстиль; подошва: резина</t>
  </si>
  <si>
    <t>1071A104-404</t>
  </si>
  <si>
    <t>Мужские кроссовки для волейбола Asics.
Кроссовки Asics Upcourt 6 специально разработаны для таких видов спорта, как волейбол, бадминтон и сквош. Это легкая, гибкая, с удобной посадкой и дышащим технологичным материалом верха игровая обувь обеспечивает отличную воздухопроницаемость и комфорт даже во время интенсивных тренировок. Подкладка, выполненная из текстиля, гарантирует комфорт и предотвращает натирание. Поддерживающие накладки в средней части стопы обеспечивают лучшую стабильность при разнонаправленных движениях. Наконец, носок и пятка усилены прочными панелями, которые помогают обуви служить дольше.
Верх - дышащая воздухопроницаемая сетка.
Поддерживающие накладки в средней части стопы обеспечивают стабильность.
Усиленные пятка и носок.</t>
  </si>
  <si>
    <t>38.5</t>
  </si>
  <si>
    <t>1072A107-703</t>
  </si>
  <si>
    <t>Женские кроссовки для волейбола Asics.
ASICS UPCOURT 6 - кроссовки начального уровня предназначены для игры в зале в волейбол, сквош, настольный теннис и бадминтон. Кроссовки подойдут начинающим спортсменам и спортсменам-любителям.
К особенностям этих волейбольных кроссовок можно отнести, прежде всего, дышащий верх, выполненный по технологии Open Mesh Upper, гарантирующий отличную вентиляцию стопы при интенсивных нагрузках.
Кроме того, усиление по бокам из синтетической кожи обеспечивает долговечность и устойчивость даже при динамичных движениях на площадке.
Внутри кроссовок находится съемная стелька из мягкой пены, которая в сочетании с текстильной подкладкой и гибким язычком обеспечивает непревзойденный комфорт.
Подошва из пены EVA обеспечивает легкость и отличную амортизацию, что имеет решающее значение во время прыжков и приземлений на площадке.
Внешняя подошва изготовлена из прочной резины, что обеспечивает оптимальное сцепление с землей и устойчивость к истиранию.
Upcourt 6 обладает износостойкими свойствами благодаря прочному усилению в носке и пятке.
Нет сомнений, что UPCOURT 6 — отличный выбор для каждого волейболиста, который ценит сочетание комфорта, долговечности и стиля.
Технологии, использованные в модели ASICS UPCOURT 6:
• Gill mesh. Высокотехнологичная дышащая сетка создает отличную воздухопроницаемость кроссовок.
• Californian Slip Lasting. Ударопрочная колодка California поддерживает стопу независимо от неровностей поверхности. Верх прострочен по кайме стельки EVA и напрямую закреплен на средней подошве.</t>
  </si>
  <si>
    <t>розовый</t>
  </si>
  <si>
    <t>GEL-ROCKET 12</t>
  </si>
  <si>
    <t>1071A116-404</t>
  </si>
  <si>
    <t>Мужские волейбольные кроссовки Asics
Кроссовки Asics Gel Rocket 12 обладают хорошим балансом устойчивости и гибкости, что позволяет игрокам уверенно передвигаться по площадке. 
Поддерживающая конструкция верха поможет уверенно двигаться при боковых движениях. Система TRUSSTIC® в промежуточной подошве препятствует чрезмерному скручиванию и улучшает устойчивость при быстрых, резких переходах. 
Asics Gel Rocket 12 подходят для игроков среднего уровня в волейбол, гандбол, бадминтон и сквош.
Дышащий сетчатый верх обеспечивает отличную вентиляцию и охлаждение
Стелька из EVA - для дополнительного комфорта
Промежуточная подошва из EVA обеспечивает амортизацию без утяжеления самой обуви
Литой пластиковый элемент TRUSSTIC™, расположенный под средней частью подошвы, предотвращает скручивание стопы и повышает стабильность при быстрых сменах направления движения
Asics GEL® в передней части обеспечивает необходимую амортизацию, снижая нагрузку на позвоночник, пятки и колени спортсмена
Резиновая подошва со специальными канавками обеспечивает гибкость и надежное сцепление с поверхностью.</t>
  </si>
  <si>
    <t>Asics TRUSSTIC. Улучшает стабильность.; Asics GEL. Дополнительная амортизация.</t>
  </si>
  <si>
    <t>GEL-CONTEND 9</t>
  </si>
  <si>
    <t>1011B881-003</t>
  </si>
  <si>
    <t>Asics GEL-CONTEND 9 разработаны для бегунов, которые ценят амортизацию, поддержку и долговечность. Эти кроссовки сочетают в себе технологии GEL и AMPLIFOAM+ для улучшенного комфорта и мягкости, обеспечивая уверенность на каждую пробежку. Жаккардовый верх и синтетическая строчка усиливают воздухопроницаемость и поддержку. Экологичность достигается за счет использования переработанных материалов, сокращая выбросы углерода и водопотребление.
- Промежуточная подошва с технологией Rearfoot GEL и AMPLIFOAM+ повышает долговечность, амортизацию и общее ощущение мягкости.
- Жаккардовый сетчатый верх в сочетании с синтетической отделкой улучшает вентиляцию и обеспечивает надежную посадку для стопы.
- Стелька OrthoLite предлагает превосходный комфорт, отводя влагу и поддерживая ноги свежими во время длительных тренировок.
- Технология GUIDANCE LINE обеспечивает устойчивость и равномерность шага, минимизируя усталость стопы.</t>
  </si>
  <si>
    <t>Asics Guidance Line. Направляющая линия разделяет подошву таким образом, что она воспроизводит идеальную траекторию давления на стопу.; Asics GEL. Дополнительная амортизация.; Asics AmpliFoam. Дополнительная амортизация.</t>
  </si>
  <si>
    <t>1012B681-005</t>
  </si>
  <si>
    <t>Кроссовки для бега GEL-CONTEND™ 9 обеспечивают хорошую амортизацию, поддержку и долговечность.
Верх из инженерной сетки растягивается вместе с естественным движением стопы, создавая комфортную посадку. В то же время синтетическая строчка на наложениях помогает обеспечить более надежную фиксацию стопы.
Средняя подошва оснащена технологией GEL™ и амортизацией AMPLIFOAM+. Эти технологии помогают увеличить прочность, одновременно создавая более мягкое ощущение под ногами.
Кроме того, поддерживающий блок TRUSSTIC™ и обхватывающая подошва улучшают устойчивость, позволяя вашим ногам свободно двигаться. Это позволяет вам более уверенно менять направление, особенно при боковых движениях.
Технология амортизации GEL™ в задней части стопы улучшает поглощение ударов и создает более мягкое ощущение при приземлении.
Верх из жаккардовой сетки улучшает циркуляцию воздуха.
Синтетическая строчка на накладках улучшает поддержку.
Стелька OrthoLite™ обеспечивает превосходный комфорт при надевании.
Эластичные канавки на подошве улучшают гибкость.
Амортизация AMPLIFOAM+ повышает долговечность.
Технология TRUSSTIC™ повышает устойчивость.
Технология GUIDANCE LINE™ обеспечивает более равномерный шаг.
Не менее 20% основного материала верха обуви изготовлено из переработанных материалов для сокращения отходов и выбросов углерода.
Стелька производится с помощью процесса окрашивания в растворе, который сокращает потребление воды примерно на 33% и выбросы углерода примерно на 45% по сравнению с традиционной технологией окрашивания.</t>
  </si>
  <si>
    <t>VERSABLAST 4</t>
  </si>
  <si>
    <t>1011B984-001</t>
  </si>
  <si>
    <t>Кроссовки VERSABLAST 4 — универсальный партнер для разнообразных тренировок и режимов бега.
Вдохновленные серией Blast Beyond, эта обувь разработана для обеспечения лучшего комфорта при различных видах бега.
Сосредоточившись на возврате энергии кроссовок, asics оснастили пену средней подошвы отзывчивым отскоком для ощущения скорости под ногами.
Верх из сетки обеспечивает хорошую воздухопроницаемость.
AMPLIFOAM PLUS обеспечивает мягкую амортизацию с отзывчивым отскоком.</t>
  </si>
  <si>
    <t>GEL-VENTURE 11</t>
  </si>
  <si>
    <t>1012B933-020</t>
  </si>
  <si>
    <t>Trail Running</t>
  </si>
  <si>
    <t>Кроссовки Asics Gel Venture 11 созданы для бега по тропам, пересеченной местности и в условиях бездорожья. Они отличаются прочной конструкцией, комфортом и надежным сцеплением для работы на непредсказуемых поверхностях и технически сложных маршрутах.
Амортизация AMPLIFOAM™ PLUS в подошве усилена за счет увеличения высоты слоя на 2 мм. Эти усовершенствования улучшают амортизацию при приземлении и повышают комфорт в течение всей тренировки. Верхняя часть также дополнена деталями без швов для более удобной посадки.
Характеристики:
Вес: 282 г
Дроп: 10 мм
Влагозащитная мембрана: Нет
Поверхность: Тропы, Пересеченная местность, Бездорожье
Пронация: Нейтральная, Гипопронация
Пол: Женский
Амортизация: Средняя
Технологии:
Воздухопроницаемый сетчатый верх с деталями без швов для более удобной посадки
Технология Rearfoot GEL® Амортизирующий материал, размещенный в промежуточной подошве, обеспечивает амортизацию и поглощение ударов
Амортизация AMPLIFOAM™ PLUS в промежуточной подошве обеспечивает более мягкий и комфортный бег, чем стандартная AMPLIFOAM™
Стелька OrthoLite™ Hybrid Max Lite Разработана для обеспечения улучшенного контроля влажности, воздухопроницаемости и амортизационных свойств
Прочная подошва из литой резины со специальным рисунком протектора обеспечивает отличное сцепление на различных поверхностях и в условиях бездорожья
Вес - 282 г
Перепад пятка/носок - 10 мм</t>
  </si>
  <si>
    <t>серый</t>
  </si>
  <si>
    <t>HN7M4-9790</t>
  </si>
  <si>
    <t>Кроссовки Asics Gel Kayano Trainer Knit - это высокотехнологичная обувь, идеально сочетающая амортизацию, комфорт и модный дизайн. Asics Gel Kayano Trainer Knit - это современное прочтение кроссовок, смоделированных на основе классической беговой модели Gel Kayano. Переосмысленная классика, получившая легкий, тканый верх с эластичной резинкой. Дополнительную защиту задней части стопы обеспечивают протектор и монолитный текстильный верх. Традиционная система шнуровки, стабилизационные вставки сзади и подошва с технологией Asics Gel обеспечивают оптимальный уровень комфорта как при повседневном использовании, так и во время занятий спортом.</t>
  </si>
  <si>
    <t>70% текстиль, 30% резина.</t>
  </si>
  <si>
    <t>1012B836-401</t>
  </si>
  <si>
    <t>GEL-DEDICATE 8</t>
  </si>
  <si>
    <t>1041A408-300</t>
  </si>
  <si>
    <t>Теннис</t>
  </si>
  <si>
    <t>Теннисные кроссовки GEL-DEDICATE 8 обеспечивают хорошую стабильность и гибкость, помогая сосредоточиться во время матча.
Верхняя часть этой модели выполнена с использованием синтетической кожи, что улучшает поддержку. Она надежно фиксирует ноги, когда вы меняете направление и стремитесь догнать сложные удары.
Поддерживающий элемент TRUSSTIC и обхватывающая подошва усиливают стабильность, позволяя при этом свободно двигать ногами. Это позволяет уверенно менять направление, особенно при боковых перемещениях.</t>
  </si>
  <si>
    <t>MATFLEX 7</t>
  </si>
  <si>
    <t>1081A051-001</t>
  </si>
  <si>
    <t>Борцовки</t>
  </si>
  <si>
    <t>Борцовки MATFLEX 7 созданы для долговечности и комфорта.
Они оснащены дышащими сетчатыми подкладками и поддерживающими накладками, которые помогают улучшить устойчивость во время различных маневров. Стелька EVA помогает обеспечить улучшенную амортизацию под ногами, а так же улучшает вентиляцию.
Узкая посадка.</t>
  </si>
  <si>
    <t>1081A051-022</t>
  </si>
  <si>
    <t>белый</t>
  </si>
  <si>
    <t>1011C077-004</t>
  </si>
  <si>
    <t>1012B859-004</t>
  </si>
  <si>
    <t>Поддержка и легкая амортизация для ежедневных пробежек.
GT‑1000 14 – обновлённая модель серии, ориентированная на сбалансированную поддержку и комфорт. Эта версия кроссовок получила улучшенную амортизацию и продвинутую систему стабилизации, что делает её отличным выбором для бегунов.
Ключевые особенности:
Амортизация FF BLAST. Лёгкий, отзывчивый пеноматериал создаёт ощущение "бега по облакам" и помогает экономить энергию на каждом шаге.
PureGEL в пятке. Мягкая версия фирменной гелевой вставки, обеспечивающая примерно на 65 % более мягкое приземление, уменьшает нагрузку на суставы.
3D Guidance System. Геометрия платформы с контролируемой деформацией и 3D-структурой повышает стабильность при приземлении и в фазе отталкивания.
Цельный верх из лёгкой сетки. Инженерная сетка обеспечивает оптимальную вентиляцию и посадку без лишних накладок.
Гибридная стелька MaxLite‑OrthoLite. Улучшенная воздухопроницаемость, мягкость и амортизация, сохраняя комфорт при длительных нагрузках.
Низкопрофильная резина AHAR LO. Устойчивое сцепление на изнашиваемых участках подошвы без лишнего веса.
Технические характеристики:
Вес: около 250 г.
Перепад пятка–носок: 8 мм.
Тип амортизации: FF BLAST, PureGEL.
Поддержка: Средняя, 3D Guidance System.
Подошва: Гибридная резина AHAR LO.
Верх: Инженерная сетка.
Стелька: MaxLite‑OrthoLite.
Для кого подходят?
Бегуны со слабой до умеренной пронации, ищущие ежедневную устойчивую амортизацию.
Идеальны для повседневных тренировок, которые требуют баланс между мягкостью и контролем.
Отличный выбор при смешанной местности, обеспечивая сцепление и стабильность.
Почему стоит выбрать GT‑1000 14?
Новое поколение амортизации. FF BLAST и PureGEL обеспечивают обновлённое ощущение комфорта и мягкость, сохраняя лёгкость модели.
Улучшенная поддержка. 3D Guidance System – адаптивная стабилизация без излишней жесткости.
Практичный дизайн. Экологичный верх, лёгкая и функциональная стелька, надёжная резиновая подошва – всё для ежедневного использования.</t>
  </si>
  <si>
    <t>ASICS  GEL-LYTE V COLAB</t>
  </si>
  <si>
    <t>HL7S2-0190</t>
  </si>
  <si>
    <t>Первоначально выпущенная в 1993 году, модель Gel-Lyte V стала незаменимой для любителей кроссовок. Верх из синтетической кожи и сетки с чистой промежуточной подошвой в классических цветовых сочетаниях или в более темных тонах и характерной теневой полосе с белыми вкраплениями.</t>
  </si>
  <si>
    <t>Синтетические материалы</t>
  </si>
  <si>
    <t>GEL-SONOMA 8 GTX</t>
  </si>
  <si>
    <t>1011B977-002</t>
  </si>
  <si>
    <t>Кроссовки GEL-SONOMA 8 GTX созданы для активного отдыха на природе. Это прочная модель для трейлраннинга, обеспечивающая хорошее сцепление на бездорожье.
Благодаря верхней конструкции из GORE-TEX, эти кроссовки предотвращают попадание дождя и снега внутрь обуви. Это также способствует улучшению посадки и повышению воздухопроницаемости.
Комфорт под ногами обеспечивается средней подошвой AMPLIFOAM+ по всей длине и технологией GEL, которая стратегически расположена в местах, где требуется амортизация.
Наконец, специализированная подошва для трейлраннинга обеспечивает продвинутое сцепление. Ее рисунок помогает уверенно двигаться как на подъемах, так и на спусках по сложному рельефу.</t>
  </si>
  <si>
    <t>Gore-Tex. Мембрана: помогает предотвратить попадание дождя и грязи внутрь обуви.; Asics GEL. Дополнительная амортизация.; Asics AmpliFoam. Дополнительная амортизация.</t>
  </si>
  <si>
    <t>1011B977-004</t>
  </si>
  <si>
    <t>BEYOND FF</t>
  </si>
  <si>
    <t>1071A092-402</t>
  </si>
  <si>
    <t>Мужские волейбольные кроссовки Asics.
Кроссовки Asics Beyond FF отлично подойдут спортсменам, которым нужна обувь с высоким уровнем комфорта и стабильности. Данная обувь адаптируется к любому положению на корте, обеспечивая надежную защиту и поддержку там, где они больше всего необходимы.
Верх выполнен из сетки для дополнительной воздухопроницаемости и дополнен синтетическими накладками для дополнительной поддержки стопы.
Промежуточная подошва с технологией FlyteFoam Propel для улучшения пружинистости и комфорта.
Литой пластиковый элемент Trusstic, расположенный в середине подошвы, препятствует скручиванию подошвы и улучшает устойчивость.
Резиновая подошва обеспечивает надежное сцепление с поверхностью.</t>
  </si>
  <si>
    <t>Asics TRUSSTIC. Улучшает стабильность.; Asics FLYTEFOAM Propel. Обеспечивает повышенное поглощение ударов и отзывчивость для более мягкого приземления.</t>
  </si>
  <si>
    <t>GEL-EXCITE 11</t>
  </si>
  <si>
    <t>1011C080-402</t>
  </si>
  <si>
    <t>Кроссовки GEL-EXCITE 11 отличаются удобной и универсальной конструкцией. Они разработаны для максимального комфорта во время бега и занятий фитнесом.
Кроссовки оснащены промежуточной подошвой с технологией AMPLIFOAM PLUS и имеют более высокую подошву, что обеспечивает более мягкую и комфортную амортизацию.Разработаны для нейтральной и гипопронации.
Верх из сетчатого жаккарда - 
Создает более мягкое ощущение на ноге.
Амортизация AMPLIFOAM PLUS - 
Амортизация средней подошвы, обеспечивающая более мягкий и комфортный ход, чем стандартная амортизация AMPLIFOAM.
Технология GEL в задней части стопы - 
Амортизирующий материал, помещенный в среднюю часть подошвы обуви, обеспечивает амортизацию и поглощение ударов.
Стелька ORTHOLITE - 
Стелька, обеспечивающая амортизацию и отвод влаги для более прохладной и сухой среды.</t>
  </si>
  <si>
    <t>Asics GEL. Дополнительная амортизация.; Asics AmpliFoam. Дополнительная амортизация.</t>
  </si>
  <si>
    <t>GEL-SONOMA 8</t>
  </si>
  <si>
    <t>1011B979-001</t>
  </si>
  <si>
    <t>Кроссовки GEL-SONOMA 8 созданы для активного образа жизни. Это прочная модель для трейлового бега, которая обеспечивает хорошее сцепление на бездорожье.
Комфорт под ногами достигается благодаря полноразмерной промежуточной подошве AMPLIFOAM PLUS и технологии GEL, которая стратегически размещена там, где необходима амортизация.
Подошва, предназначенная для трейлового бега, функциональна для обеспечения улучшенного сцепления. Ее рисунок помогает вам уверенно шагать на подъемах и спусках сложных участков местности.
Верх из сетчатой ​​ткани помогает улучшить воздухопроницаемость.</t>
  </si>
  <si>
    <t>1012B771-700</t>
  </si>
  <si>
    <t>Женские кроссовки GEL-SONOMA 8 созданы для активного отдыха на природе. Это прочная модель для трейлового бега, которая обеспечивает хорошее сцепление на бездорожье.
Asics Gel-Sonoma 8 – это кроссовки для трейлраннинга, созданные для тех, кто любит исследовать природные тропы и преодолевать сложные маршруты. Восьмая версия этой модели обладает ещё более улучшенной амортизацией, прочной конструкцией и отличным сцеплением, что делает её идеальной для бега по пересечённой местности и походов. Эти кроссовки обеспечивают надёжную поддержку стопы, комфорт и уверенность на различных покрытиях, будь то камни, грязь или влажная трава.
Ключевые технологии и преимущества:
1. Амортизация с технологией Gel
Технология Gel в задней части подошвы помогает эффективно поглощать удары, снижая нагрузку на суставы и обеспечивая комфорт на всех типах поверхностей.
Это особенно важно при беге по жестким или неровным тропам, где амортизация помогает снизить риск травм.
2. Протектор для уверенного сцепления
Подошва с улучшенным протектором из резины AHAR (Asics High Abrasion Rubber) обеспечит отличное сцепление даже на мокрых и скользких поверхностях.
Дизайн протектора помогает стабилизировать движение и повысить уверенность при спусках и подъёмах.
3. Лёгкий и дышащий верх
Верх из синтетических материалов и сетки не только лёгкий, но и обеспечивает отличную вентиляцию, сохраняя ноги сухими даже при длительном использовании в жаркую погоду.
Специальные усиленные участки в передней части и боках обеспечивают дополнительную защиту и поддержку, предотвращая повреждения стопы.
4. Устойчивость и поддержка
Система Trusstic в средней части подошвы повышает стабильность и поддерживает естественный процесс бега, снижая риск скручивания.
Кроссовки отлично подходят для тех, кто часто сталкивается с неровными участками и стремится к максимальной уверенности на тропах.
Кому подойдут Asics Gel-Sonoma 8?
Бегунам и путешественникам, которым нужны надёжные кроссовки для трейлраннинга и походов.</t>
  </si>
  <si>
    <t>GEL-TRABUCO 13</t>
  </si>
  <si>
    <t>1011B973-300</t>
  </si>
  <si>
    <t>Кроссовки для трейлраннинга GEL-TRABUCO™ 13 объединяют превосходное сцепление и максимальный комфорт для уверенного бега по тропам. Это универсальная модель, разработанная для того, чтобы вы могли исследовать тропы без ограничений. Благодаря превосходной амортизации вы сможете делать это с полным комфортом.
Пена FF BLAST™ PLUS ECO в подошве обеспечивает комфортные приземления, а подошва ASICSGRIP™ гарантирует отличное сцепление в различных погодных условиях. Кроме того, защитная пластина от камней помогает защитить ваши ноги от камней и сложного рельефа.
Что делает кроссовки GEL-TRABUCO™ 13 выдающимися по сцеплению и комфорту?
Интегрированная средняя подошва из пены FF BLAST™ PLUS ECO обеспечивает максимальный комфорт и мягкое приземление, уменьшая нагрузку на суставы.
Подошва ASICSGRIP™ гарантирует отличное сцепление как в мокрых, так и в сухих условиях на ваших тропах.
Защитная пластина от камней помогает защитить ваши ноги от камней и сложного рельефа.
Защита от песка помогает предотвратить попадание его внутрь обуви.
Верх из технической сетки улучшает воздухопроницаемость, сохраняя ноги в прохладе.</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</si>
  <si>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Asics GEL. Дополнительная амортизация.</t>
  </si>
  <si>
    <t>верх: сетка, иск.кожа; подкладка: текстиль; подошва: резина</t>
  </si>
  <si>
    <t>1012B768-200</t>
  </si>
  <si>
    <t>Кроссовки для трейлраннинга GEL-TRABUCO™ 13 обеспечивают превосходное сцепление и максимальный комфорт для уверенного бега по тропам. Это универсальная модель, созданная для того, чтобы вы могли исследовать тропы без ограничений. Благодаря отличной амортизации вы будете чувствовать себя комфортно на протяжении всего пробега.
Пена FF BLAST™ PLUS ECO в промежуточной подошве гарантирует мягкие приземления, а подошва ASICSGRIP™ обеспечивает отличное сцепление в различных погодных условиях. Кроме того, защитная пластина от камней помогает защитить ваши ноги от камней и сложного рельефа.
Что делает кроссовки GEL-TRABUCO™ 13 такими удобными и обеспечивающими отличное сцепление?
Интегрированная промежуточная подошва из пены FF BLAST™ PLUS ECO создает максимальный комфорт и мягкое приземление, уменьшая нагрузку на суставы.
Подошва ASICSGRIP™ обеспечивает отличное сцепление как в мокрых, так и в сухих условиях на ваших тропах.
Защитная пластина от камней помогает защитить ваши ноги от камней и сложного рельефа.
Защита от песка помогает предотвратить его попадание внутрь обуви.
Верх из технической сетки улучшает воздухопроницаемость, сохраняя ноги в прохладе.
Держатель шнурка помогает предотвратить развязывание шнурков.</t>
  </si>
  <si>
    <t>бежевый</t>
  </si>
  <si>
    <t>GT-2000 14 LITE-SHOW</t>
  </si>
  <si>
    <t>1012B901-400</t>
  </si>
  <si>
    <t>Кроссовки Asics GT-2000 14 — это уникальное сочетание легкости, амортизации и стабильности, созданное для бегунов, ищущих поддержку в повседневных тренировках и длительных пробежках. Эта модель обеспечивает мягкую посадку благодаря системе PureGEL, а новая пена FF Blast MAX гарантирует лучший возврат энергии и динамичный бег без потери комфорта. Обувь разработана для естественного, плавного переката стопы и ограничения пронации — благодаря широкой подошве, поддерживающей геометрии и продуманному верху. Это отличный выбор для ежедневных тренировок, особенно на твердых покрытиях. В этой версии использованы светоотражающие элементы LITE SHOW, повышающие видимость в условиях слабого освещения. В модели GT-2000 14 применена усовершенствованная инженерная сетка, которая увеличивает воздухопроницаемость и термальный комфорт даже при длительном беге в теплую погоду. Дизайнеры уделили внимание деталям — улучшенная конструкция язычка и зоны средней части стопы позволяет лучше подогнать обувь без излишнего давления. Подкладка из мягких материалов повышает комфорт, предотвращая появление точек давления и натираний. Вся конструкция дополнена стабильной поддержкой, контролирующей пронацию благодаря широкой подошве и геометрии, способствующей правильному положению стопы. Наибольшие изменения по сравнению с предыдущей моделью произошли в средней подошве. Здесь использована новая версия пены FF BLAST MAX, которая легче, мягче и упругее, обеспечивая значительно лучший возврат энергии при каждом шаге. Кроме того, в задней части обуви интегрирована технология PureGEL, которая гасит удары при приземлении — без потери динамики. Такое решение делает бег более плавным, комфортным и безопасным для суставов. В GT-2000 14 использована проверенная резина AHAR+, которая повышает износостойкость, особенно в ключевых точках контакта с поверхностью. Благодаря этому обувь очень долговечна и устойчива к интенсивному использованию — как на городских тротуарах, так и на тренировочных трассах. Дополнительно тонкий рокер способствует естественному перекату стопы, что улучшает эффективность бегового шага. Задник/верх обуви. - инженерная сетка с высокой воздухопроницаемостью - оптимизированный язычок и средняя часть стопы для лучшей посадки - мягкая подкладка, уменьшающая точки давления - поддерживающая конструкция, улучшающая стабильность стопы - светоотражающие элементы LITE-SHOW Промежуточная подошва. - пена FF Blast MAX — более упругая и легкая, обеспечивает лучшую динамику - вставка PureGEL под пяткой — эффективная амортизация и защита суставов - система 3D guidance — ограничение избыточной пронации, плавный перекат стопы - высота пятки/пальцев — 36,5 мм / 28,5 мм Подошва. - резина AHAR+ устойчива к истиранию, расположена в ключевых зонах - повышенная долговечность и сцепление на твердых покрытиях</t>
  </si>
  <si>
    <t>GEL-RESOLUTION X</t>
  </si>
  <si>
    <t>1042A279-700</t>
  </si>
  <si>
    <t>Теннисные женские кроссовки GEL-RESOLUTION X обеспечивают улучшенную устойчивость и амортизацию для игроков, которые любят контролировать игру с задней линии.
Технология DYNALACING была разработана специально для обеспечения дополнительной поддержки, когда она необходима. Это обеспечивает надежную фиксацию при резких движениях. Двухкомпонентная конструкция промежуточной подошвы также улучшает устойчивость при приземлении стопы на корт.
Технология DYNAWALL в промежуточной подошве теперь распространяется и на пятку для дополнительной устойчивости при боковых движениях. Эта функциональная особенность эффективна при беге с охватом обеих сторон от базовой линии.
Наконец, более высокий медиальный воротник помогает предотвратить подворачивание лодыжки при резких рывках вперед и назад.
Технология PGUARD - 
Помогает повысить прочность внутренней части передней части верха стопы.
Технология DYNAWALL - 
Помогает улучшить стабильность.
Технология DYNALACING - 
Помогает создать стабильную посадку во время динамических движений.
Подошва AHARPLUS резиновая - 
Повышает долговечность.
Технология GEL  для передней части стопы - 
Улучшает поглощение ударов и создает более мягкое ощущение при приземлении.
Двухкомпонентная конструкция промежуточной подошвы - 
Помогает обеспечить более устойчивую посадку.</t>
  </si>
  <si>
    <t>Asics AHARPLUS. Повышает долговечность.; Asics PGUARD™. Защита носка.; Asics GEL. Дополнительная амортизация.</t>
  </si>
  <si>
    <t>GT-2000 12 MK</t>
  </si>
  <si>
    <t>1011B798-001</t>
  </si>
  <si>
    <t>Кроссовки мужские ASICS GT-2000 12 MK — обновленная версия популярной стабильной модели с улучшенными материалами и конструкцией. Технология DYNAMIC DUOMAX эффективно контролирует пронацию, а амортизация GEL в пятке снижает ударную нагрузку. Средняя подошва из FLYTEFOAM обеспечивает легкость и упругость. Верх из дышащей сетки с минимальной поддержкой обеспечивает комфорт без перегрузки. Подходит для бегунов с умеренной гиперпронацией, которым нужна надежная, но не тяжелая обувь для ежедневных тренировок и пробежек до 20 км.</t>
  </si>
  <si>
    <t>Asics AHARPLUS. Повышает долговечность.; Asics FF Blast™ Plus. Амортизация.; Asics PureGEL. Обеспечивает легкую амортизацию и более мягкое приземление.</t>
  </si>
  <si>
    <t>GEL-CUMULUS 27 GTX</t>
  </si>
  <si>
    <t>1011C048-201</t>
  </si>
  <si>
    <t>Ощутите мягкость в кроссовках GEL-CUMULUS 27 GTX. Благодаря мембране GORE-TEX эти кроссовки предотвращают попадание дождя и снега внутрь. 
Амортизация FF BLAST PLUS и технология PureGEL  расположены в промежуточной подошве. Эти материалы обеспечивают более мягкое приземление и более энергичный отрыв от земли во время тренировки.
Подошва FLUIDRIDE способствует более плавному переходу между шагами.
GORE-TEX INVISIBLE FIT
Технология Invisible Fit обеспечивает водонепроницаемое покрытие, которое надежно соединено с верхом, способствуя более быстрому высыханию.
Амортизация FF BLAST PLUS
Пена, обеспечивающая сочетание воздушной амортизации и отзывчивого бега, легче, чем технология FF BLAST.
Технология PureGEL
Более мягкая, обновлённая версия технологии GEL. Примерно на 65% мягче стандартной технологии GEL.
Верх из сетчатой ткани
Легкий, дышащий сетчатый материал помогает сократить необходимость в дополнительных накладках. 
Светоотражающие детали
Разработан для улучшения видимости в условиях низкой освещенности.
Стелька OrthoLite X-30
Стелька, обеспечивающая амортизацию и отвод влаги для более прохладной и сухой среды.</t>
  </si>
  <si>
    <t>Gore-Tex. Мембрана: помогает предотвратить попадание дождя и грязи внутрь обуви.; Asics GEL. Дополнительная амортизация.</t>
  </si>
  <si>
    <t>коричневый</t>
  </si>
  <si>
    <t>SKY ELITE FF MT 3</t>
  </si>
  <si>
    <t>1051A081-106</t>
  </si>
  <si>
    <t>15</t>
  </si>
  <si>
    <t>DYNABLAST 5</t>
  </si>
  <si>
    <t>1012B776-500</t>
  </si>
  <si>
    <t>Кроссовки женские DYNABLAST 5 предназначены для любителей фитнеса и бега, которым нужен комфорт во время пробежек или тренировок.
Мягкий верх из жаккардовой сетки и сетчатый язычок улучшают посадку, комфорт и воздухопроницаемость обуви.
Промежуточная и внешняя подошва спроектированы таким образом, чтобы максимально эффективно воздействовать на подушечку стопы и пятку. Это способствует более эффективному возврату энергии и лучшему отскоку при меньшей высоте подошвы.
Верх из сетчатого жаккарда - 
Помогает улучшить воздухопроницаемость.
Амортизация FF BLAST PLUS - 
Обеспечивает легкое поглощение ударов и отзывчивый отскок.
Стелька OrthoLite X-30 - 
Обеспечивает мягкость и комфорт при надевании. 
Подошва AHAR LO резиновая - 
Помогает улучшить долговечность.
Разработано для нейтральной и гипопронации.</t>
  </si>
  <si>
    <t>PATRIOT 13</t>
  </si>
  <si>
    <t>1011B485-010</t>
  </si>
  <si>
    <t>Asics PATRIOT 13 сочетают доступную цену и отличную производительность, предоставляя надёжность для начинающих бегунов и ежедневных тренировок. Лёгкая и гибкая подошва обеспечивает естественное движение стопы и отличное сцепление. Комфортная амортизация и сетчатый верх гарантируют удобство и вентиляцию во время каждой пробежки. Лёгкая и гибкая подошва поддерживает естественные движения стопы, обеспечивая комфорт и безопасность при ежедневных тренировках.
- Амортизация в передней и задней части снижает ударные нагрузки, уменьшая риск травм и улучшая беговой опыт.
- Сетчатый верх с хорошей вентиляцией защищает ноги от перегрева, поддерживая сухость и комфорт при интенсивном беге.
- Эргономичный дизайн обеспечивает отличную посадку и поддержку стопы для максимального комфорта и уверенности в движениях.
- Современный внешний вид и разнообразие цветовых вариаций позволяют выразить индивидуальный стиль и соответствовать личным предпочтениям.
- Отличное сочетание цены и качества делает Asics PATRIOT 13 идеальным выбором для тех, кто ищет надёжную и функциональную беговую обувь.</t>
  </si>
  <si>
    <t>Asics EVA. Амортизация.</t>
  </si>
  <si>
    <t>GEL-VENTURE 10</t>
  </si>
  <si>
    <t>1011B967-022</t>
  </si>
  <si>
    <t>Кроссовки GEL-VENTURE 10 разработаны для обеспечения лучшего комфорта. Их функциональность была стратегически спроектирована для перехода от активного отдыха на природе к городским улицам.
Средняя подошва выполнена с использованием амортизации AMPLIFOAM и технологии GEL в области пятки, что помогает создать более мягкое и комфортное ощущение под ногами.
В то же время, подошва имеет усовершенствованный протектор, который обеспечивает хорошее сцепление как на дороге, так и на тропах.</t>
  </si>
  <si>
    <t>1012B759-001</t>
  </si>
  <si>
    <t>Кроссовки GEL-VENTURE 10 разработаны для обеспечения хорошего комфорта. Их функциональность была стратегически спроектирована для перехода от активного отдыха на природе к городским улицам.
Средняя подошва выполнена с использованием амортизации AMPLIFOAM и технологии GEL в задней части, что помогает создать более мягкое и комфортное ощущение под ногами.
В то же время подошва оснащена усовершенствованным протектором, который обеспечивает отличное сцепление как на дорожных, так и на трейловых поверхностях.</t>
  </si>
  <si>
    <t>GEL-Trabuco Terra SPS</t>
  </si>
  <si>
    <t>1203A238-002</t>
  </si>
  <si>
    <t>Кроссовки GEL-TRABUCO TERRA созданы для бегунов по пересеченной местности, которым требуется улучшенное сцепление на участках подъема и спуска.
Верх из эластичной сетки, тянущейся в разных направлениях, адаптируется к естественным движениям стопы, обеспечивая при этом хорошую вентиляцию. Он также имеет поддерживающую и удобную фиксацию в средней части стопы.
Эта обувь оснащена амортизацией FLYTEFOAM, которая обеспечивает более мягкое прилегание при ударе. Между тем, технический рисунок протектора обеспечивает улучшенное сцепление на различных трассах.</t>
  </si>
  <si>
    <t>Asics GEL. Дополнительная амортизация.; Asics FlyteFoam. Самая легкая промежуточная подошва ASICS, обеспечивающая непрерывную амортизацию.</t>
  </si>
  <si>
    <t>Верх: 60% полиэстер, 30% полиуретан, 10% синтетическая кожа. Подкладка: 100% полиэстер. Подошва: 100% резина</t>
  </si>
  <si>
    <t>GEL-CUMULUS 28</t>
  </si>
  <si>
    <t>1011C143-001</t>
  </si>
  <si>
    <t>Беговые кроссовки Asics Gel Cumulus 28 традиционно остаются самыми мягкими кроссовками Asics, являя собой идеальное сочетание комфорта и производительности. Эти легкие кроссовки разработаны для обеспечения плавного бега. Пена FF BLAST™ MAX, одна из самых эффективных амортизационных технологий на сегодняшний день, делает кроссовки намного легче и обеспечивает эффективный возврат энергии с каждым Вашим шагом, позволяя во время бега  приземляться мягко, как на облако, и плавно отталкиваться носком.
 В дополнение к пене в промежуточной подошве технология PureGEL™ создает высокий уровень комфорта и амортизации, значительно снижая нагрузку на суставы.
Передовая технология межподошвы FLUIDRIDE™, сочетающая в себе два высокотехнологичных компонента - легкий пеноматериал SpEVA и Solyte - обеспечивает легкость обуви, великолепную амортизацию, отличный возврат энергии и плавный перекат стопы, что делает кроссовки идеальными для длинных дистанций. FluidRide используется в топовых беговых моделях Asics, предлагая максимальный комфорт и легкость.
Резина низкой плотности AHAR™ LO, расположенная в ключевых областях подошвы, служит для дополнительного сцепления с поверхностью и долговечности в зонах повышенного износа.
Характеристики:
Вес: 259 г
Дроп: 8 мм (38,5/30,5 мм)
Влагозащитная мембрана: Нет
Поверхность: Асфальт, Беговая дорожка
Пронация: Нейтральная, Гипопронация
Пол: Мужской
Уровень Амортизации: Максимальный</t>
  </si>
  <si>
    <t>Asics PureGEL. Обеспечивает легкую амортизацию и более мягкое приземление.; Asics FF BLAST MAX. Амортизация.; Asics AHAR LO. Резина меньшей плотности, размещенная в ключевых зонах подошвы, обеспечивает надежное сцепление и тягу без ущерба для износостойкости.</t>
  </si>
  <si>
    <t>TRABUCO 14</t>
  </si>
  <si>
    <t>1011C166-001</t>
  </si>
  <si>
    <t>Обувь TRABUCO 14 создана, чтобы вы с уверенностью шли по непредсказуемым трейловым маршрутам.
Технология ASICSGRIP в подошве обеспечивает отличное сцепление на бездорожье.
Модель примерно на 4 грамма легче предыдущей версии и оснащена дополнительной амортизацией FF BLAST MAX толщиной +2 мм, которая дарит мягкость при приземлении и отзывчивую отдачу энергии при отталкивании.
Новый дизайн посадки на ноге (Trail Fit) обеспечивает надёжную фиксацию средней части стопы, уменьшая излишние движения внутри обуви. При этом передняя часть стала шире, что повышает комфорт на длительных пробежках по трейлам.</t>
  </si>
  <si>
    <t>Asics ASICSGRIP™. Запатентованная ASICS резиновая подошва обеспечивает отличное сцепление с различной поверхностью без ущерба для долговечности.; Asics FF Blast™. Амортизация обеспечивает легкое поглощение ударов и быструю отдачу энергии.</t>
  </si>
  <si>
    <t>1012B938-500</t>
  </si>
  <si>
    <t>Кроссовки TRABUCO 14 разработаны, чтобы помочь вам увереннее преодолевать непредсказуемый рельеф местности.
Технология ASICSGRIP, расположенная в подошве, обеспечивает превосходное сцепление с поверхностью бездорожья.
Эта модель, примерно на 4 грамма легче предыдущей версии, имеет дополнительные 2 мм амортизации FF BLAST MAX под стопой. Это обеспечивает невероятную мягкость при ударе и отзывчивый возврат энергии при отталкивании.
Новая конструкция кроссовок для трейлраннинга обеспечивает более надежную фиксацию средней части стопы. Это помогает уменьшить движение внутри обуви, а более широкая передняя часть стопы повышает комфорт во время длительных пробежек по пересеченной местности.</t>
  </si>
  <si>
    <t>Asics ASICSGRIP™. Запатентованная ASICS резиновая подошва обеспечивает отличное сцепление с различной поверхностью без ущерба для долговечности.; Asics FF BLAST MAX. Амортизация.</t>
  </si>
  <si>
    <t>фиолетовый</t>
  </si>
  <si>
    <t>SOLUTION SPEED FF 4</t>
  </si>
  <si>
    <t>1041A532-100</t>
  </si>
  <si>
    <t>Кроссовки для тенниса SOLUTION SPEED FF 4 — это сочетание скорости и маневренности. Они разработаны для повышения вашей производительности благодаря передовым функциям, ориентированным на поддержку быстрых и динамичных движений.
Обновленная, более мягкая промежуточная подошва FLYTEFOAM обеспечивает лучшую амортизацию, высокую отдачу энергии и при этом остается легкой. Тщательно разработанная технология SPEEDTRUSS использует ваше сцепление с кортом, позволяя быстро ускоряться.
Износостойкость повышена благодаря полиуретановой петле в верхней части внутренней стороны верха. Также имеются петли для шнурков на внутренней стороне, предотвращающие их разрыв при резких движениях.
Материалы и технологии
Технология FLYTEFOAM
Легкая пена в промежуточной подошве, обеспечивающая комфортную амортизацию.
Технология SPEEDTRUSS
Улучшает быстроту и резкие движения.
Подошва PRECISION SOLE с ASICSGRIP
Обеспечивает превосходное сцепление без ущерба для устойчивости и долговечности.
Петли и люверсы из полиуретана.
Установлены с внутренней стороны верха для предотвращения разрыва шнурков.
Стелька изготовлена ​​методом окрашивания в растворе, что снижает потребление воды примерно на 33% и выбросы углекислого газа примерно на 45% по сравнению с традиционной технологией окрашивания.</t>
  </si>
  <si>
    <t>Asics ASICSGRIP™. Запатентованная ASICS резиновая подошва обеспечивает отличное сцепление с различной поверхностью без ущерба для долговечности.; Asics SPEEDTRUSS™. Улучшает быстроту и режущие движения.; Asics FlyteFoam. Самая легкая промежуточная подошва ASICS, обеспечивающая непрерывную амортизацию.</t>
  </si>
  <si>
    <t>1041A532-400</t>
  </si>
  <si>
    <t>Кроссовки для тенниса SOLUTION SPEED FF 4 — это сочетание скорости и маневренности. Они разработаны для повышения вашей производительности благодаря передовым функциям, ориентированным на поддержку быстрых и динамичных движений.
Обновленная, более мягкая промежуточная подошва FLYTEFOAM обеспечивает лучшую амортизацию, высокую отдачу энергии и при этом остается легкой. Тщательно разработанная технология SPEEDTRUSS использует ваше сцепление с кортом, позволяя быстро ускоряться.
Износостойкость повышена благодаря полиуретановой петле в верхней части внутренней стороны верха. Также имеются петли для шнурков на внутренней стороне, предотвращающие их разрыв при резких движениях.
Материалы и технологии
Технология FLYTEFOAM
Легкая пена в промежуточной подошве, обеспечивающая комфортную амортизацию.
Технология SPEEDTRUSS
Улучшает быстроту и резкие движения.
Подошва PRECISION SOLE с ASICSGRIP
Обеспечивает превосходное сцепление без ущерба для устойчивости и долговечности.
Петли и люверсы из полиуретана.
Установлены с внутренней стороны верха для предотвращения разрыва шнурков.
Стелька изготовлена методом окрашивания в растворе, что снижает потребление воды примерно на 33% и выбросы углекислого газа примерно на 45% по сравнению с традиционной технологией окрашивания.</t>
  </si>
  <si>
    <t>POWERBREAK FF</t>
  </si>
  <si>
    <t>1072A104-700</t>
  </si>
  <si>
    <t>верх: текстиль, иск.кожа; подкладка: текстиль, подошва: резина</t>
  </si>
  <si>
    <t>GEL KAYANO TRAINER KNIT</t>
  </si>
  <si>
    <t>H705N-0101</t>
  </si>
  <si>
    <t>55% полиэстер, 32% полиуретан, 6% нейлон, 7% резина.</t>
  </si>
  <si>
    <t>H7S4N-2323</t>
  </si>
  <si>
    <t>70% текстиль, 30% резина</t>
  </si>
  <si>
    <t>1072A119-001</t>
  </si>
  <si>
    <t>Женские волейбольные кроссовки Asics
Кроссовки Asics Gel Rocket 12 обладают хорошим балансом устойчивости и гибкости, что позволяет игрокам уверенно передвигаться по площадке. 
Поддерживающая конструкция верха поможет уверенно двигаться при боковых движениях. Система TRUSSTIC® в промежуточной подошве препятствует чрезмерному скручиванию и улучшает устойчивость при быстрых, резких переходах. 
Asics Gel Rocket 12 подходят для игроков среднего уровня в волейбол, гандбол, бадминтон и сквош.
Дышащий сетчатый верх обеспечивает отличную вентиляцию и охлаждение
Стелька из EVA - для дополнительного комфорта
Промежуточная подошва из EVA обеспечивает амортизацию без утяжеления самой обуви
Литой пластиковый элемент TRUSSTIC™, расположенный под средней частью подошвы, предотвращает скручивание стопы и повышает стабильность при быстрых сменах направления движения
Asics GEL® в передней части обеспечивает необходимую амортизацию, снижая нагрузку на позвоночник, пятки и колени спортсмена
Резиновая подошва со специальными канавками обеспечивает гибкость и надежное сцепление с поверхностью.</t>
  </si>
  <si>
    <t>GEL-KAYANO 31</t>
  </si>
  <si>
    <t>1011B867-022</t>
  </si>
  <si>
    <t>Asics GEL-KAYANO 31 — идеальные беговые кроссовки для длительных дистанций, обеспечивающие превосходную стабилизацию. Новая версия комплектуется 4D Guidance System и FlyteFoam Blast Plus Eco, улучшая устойчивость и амортизацию. Эти кроссовки гарантируют комфорт и поддержку на самых интенсивных тренировках. Переработанный задний воротник повышает посадку и комфорт, добавляя светоотражающие элементы для увеличения безопасности в темное время суток.
- 4D Guidance System поддерживает стопу при каждом приземлении, обеспечивая адаптивную устойчивость и плавность шага.
- Амортизация FlyteFoam Blast Plus Eco предлагает упругость и комфорт, снижая усталость ноги на длинных дистанциях.
- Технология PureGEL в области пятки смягчает ход, делая тренировки на дистанции более приятными и комфортными.
- Новый верх из мягкой сетки улучшает воздухопроницаемость и комфорт, обеспечивая оптимальный микроклимат внутри обуви.
- Подошва с гибридной резиной ASICS Grip и AHAR Plus обеспечивает долговечность и надёжное сцепление на любой поверхности.</t>
  </si>
  <si>
    <t>Asics FF Blast™ Plus. Амортизация.; Asics PureGEL. Обеспечивает легкую амортизацию и более мягкое приземление.</t>
  </si>
  <si>
    <t>GEL-NIMBUS 27</t>
  </si>
  <si>
    <t>1011B958-004</t>
  </si>
  <si>
    <t>Мягкие амортизирующие свойства мужских беговых кроссовок ASICS GEL-NIMBUS 27 GEL-NIMBUS 27 позволяют вам почувствовать, будто вы приземляетесь на облака. Их конструкция была обновлена, чтобы помочь создать более мягкий и плавный бег.
Мягкий верх из жаккардовой сетки удобно обхватывает стопу, обеспечивая улучшенную вентиляцию. Кроме того, трикотажный язычок обеспечивает мягкость и поддержку.
Благодаря амортизации FF BLAST PLUS ECO эти кроссовки обеспечивают более легкую и мягкую амортизацию.
Подошва HYBRID ASICSGRIP сочетает в себе резину ASICSGRIP и материалы AHARPLUS, что обеспечивает улучшенное сцепление на различных поверхностях и повышенную долговечность.
Верх из сетчатого материала.
Не менее 75% основного материала верха обуви изготовлено из переработанных материалов для сокращения отходов и выбросов углерода.
Технология PureGEL Обеспечивает легкую амортизацию и более мягкое приземление
Амортизация FF BLAST PLUS ECO, изготовленная примерно на 24% из биоматериалов с использованием возобновляемых источников, обеспечивает более мягкое приземление и более отзывчивый отрыв носка.
Стелька OrthoLite X-55 Улучшает комфорт при посадке.
Светоотражающие детали для улучшения видимости в условиях низкой освещенности.
Подошва HYBRID ASICSGRIP сочетает в себе резину ASICSGRIP и материалы AHARPLUS, что обеспечивает улучшенное сцепление на различных поверхностях и повышенную долговечность.</t>
  </si>
  <si>
    <t>1012B670-700</t>
  </si>
  <si>
    <t>Кроссовки для бега GEL-KAYANO 31 сочетают максимальную поддержку с высочайшим комфортом для полного спокойствия. Это наша самая продвинутая модель со стабильной поддержкой, созданная, чтобы вы могли бежать дальше и дольше. Благодаря адаптивной устойчивости и превосходному комфорту, вам захочется, чтобы дорога никогда не заканчивалась.
Технология 4D GUIDANCE SYSTEM в этой обуви — это революционная система стабилизации, которая помогает стабилизировать вашу походку во время бега, но это не означает компромисс с комфортом. На самом деле, благодаря сочетанию технологии PureGEL и мягкой пены FF BLAST PLUS ECO, вы будете испытывать невероятный комфорт каждый раз, когда выходите на дорогу.
Что делает кроссовки для бега GEL-KAYANO 31 такими поддерживающими и комфортными?
Революционная технология 4D GUIDANCE SYSTEM обеспечивает адаптивную устойчивость в моменты, когда она наиболее необходима, чтобы вы могли бежать дольше.
Технология PureGEL улучшает мягкость и амортизацию, уменьшая воздействие на суставы и обеспечивая комфортный бег.
Пена FF BLAST PLUS ECO обеспечивает более мягкую посадку и заряженную амортизацию, чтобы вы чувствовали себя комфортно на твердых поверхностях.</t>
  </si>
  <si>
    <t>сиреневый</t>
  </si>
  <si>
    <t>NETBURNER BALLISTIC FF 4</t>
  </si>
  <si>
    <t>1052A083-103</t>
  </si>
  <si>
    <t>Кроссовки для игры в помещении NETBURNER BALLISTIC FF 4 обеспечивают невероятную гибкость для более быстрых переходов и более энергичной реакции. Разработанные для скоростных игроков, эти кроссовки легкие и гибкие, позволяя быстро и легко двигаться во всех направлениях. С каждым шагом вы будете чувствовать прилив уверенности, зная, что можете быстро перемещаться по корту и перехитрить своих соперников.
Технология SPEEDTRUSS обеспечивает большую гибкость, делая вас быстрее на корте. Для дополнительной гибкости технология X GUIDANCE помогает быстро двигаться во всех направлениях. Кроме того, технология FLYTEFOAM в сочетании с перепадом высоты пятки в 15 мм обеспечивает дополнительную поддержку, помогая вам реагировать гораздо быстрее.
Разработано с учетом требований охраны окружающей среды.
Верхняя часть обуви изготовлена ​​из переработанного пластика и искусственной кожи. Кроме того, использовано меньше воды, что сократило выбросы углекислого газа при производстве стельки, а сама стелька, язычок и подкладка изготовлены из переработанных материалов. Лучше для вас, лучше для окружающей среды.</t>
  </si>
  <si>
    <t>1011B881-407</t>
  </si>
  <si>
    <t>1012B681-402</t>
  </si>
  <si>
    <t>GEL-KAYANO 30 LITE-SHOW</t>
  </si>
  <si>
    <t>1011B830-400</t>
  </si>
  <si>
    <t>Универсальные кроссовки с повышенной стабильностью, которые подойдут для ежедневных пробежек. Коллекция Lite-Show разработана для того, чтобы помочь бегунам повысить безопасность тренировок в условиях низкой освещенности.
Тридцатая юбилейная версия кроссовок Gel-Kayano от Asics получила несколько радикальных изменений. Обновления коснулись не только верхней части и платформы, но и технологии стабилизации стопы. Революционная технология 4D Guidance System состоит из четырех отдельных компонентов, обеспечивающих адаптивную стабильность и предотвращающих чрезмерный завал стопы внутрь во время бега.
Кроссовки обладают максимальной амортизацией, что делает их идеальными для тренировок низкой и средней интенсивности. Широкая платформа выполнена из мягкой и легкой пены FlyteFoam Blast Plus Eco, обладающей превосходной амортизацией и упругостью. Обновленная технология PureGEL стала еще мягче, она спрятана внутри пены и работает с ней как единое целое, уменьшая нагрузку на суставы и обеспечивая комфорт при беге.
Верх из эластичного трикотажа Engineered облегает ногу для дополнительной поддержки, а его сетчатая структура повышает воздухопроницаемость и сохраняет комфортную температуру внутри кроссовок во время бега. Стельки OrthoLite X-55 с открытыми порами превосходно впитывают влагу. Подметка выполнена из прочной резины Ahar и оборудована поперечными и продольными канавками, чтобы ход кроссовка был максимально плавным и лёгким.
Вес: 303 грамма (мужской размер 9 US). Перепад: 10 мм.</t>
  </si>
  <si>
    <t>синий, зеленый</t>
  </si>
  <si>
    <t>GEL-KAYANO 30</t>
  </si>
  <si>
    <t>1012B357-402</t>
  </si>
  <si>
    <t>Кроссовки женские ASICS GEL-KAYANO 30 — флагманская стабильная модель для женщин с избыточной пронацией. Обновленная колодка, улучшенная фиксация пятки и мягкая подкладка. Технологии DYNAMIC DUOMAX, GUIDANCE TRUSSTIC и GEL работают в комплексе. Подходит для марафонов, длительных тренировок и ежедневного использования. Это выбор тех, кто не готов мириться с дискомфортом и требует максимальной поддержки.</t>
  </si>
  <si>
    <t>голубой</t>
  </si>
  <si>
    <t>JOLT 5</t>
  </si>
  <si>
    <t>1012B757-401</t>
  </si>
  <si>
    <t>Женская модель кроссовок JOLT 5 создана для того, чтобы вы могли бегать и ходить с большим комфортом. Эта модель сочетает в себе промежуточную подошву из ЭВА с прочной резиновой подошвой для повышения долговечности.
Чтобы сделать эту версию еще мягче, asics добавили больше гибких канавок в подошву. Наконец, более удобная посадка передней части стопы и мягкая стелька OrthoLite помогут вам чувствовать себя комфортно в течение всего дня.
Верх из сетки — улучшает воздухопроницаемость.
Амортизация EVA — обеспечивает комфорт при ходьбе.
Стелька производится с помощью процесса окрашивания в растворе, который сокращает потребление воды примерно на 33% и выбросы углерода примерно на 45% по сравнению с традиционной технологией окрашивания.</t>
  </si>
  <si>
    <t>GEL-KAYANO 32</t>
  </si>
  <si>
    <t>1011C052-001</t>
  </si>
  <si>
    <t>Представляем мужские беговые кроссовки GEL-KAYANO 32 — вершину поддержки и комфорта.
Промежуточная подошва из пеноматериала FF BLAST PLUS в сочетании с увеличенной высотой промежуточной подошвы обеспечивает снижение ее веса, обеспечивая более сбалансированные ощущения и делая тренировку более плавной и комфортной.
Усиленный язычок вдоль свода стопы также обеспечивает дополнительный комфорт и поддержку.
Система 4D GUIDANCE SYSTEM обеспечивает адаптивную устойчивость. Это способствует более плавному и сбалансированному шагу во время дистанционных тренировок.
Верх из сетчатой ткани - 
Легкий, дышащий сетчатый материал, уменьшающий необходимость в дополнительных накладках.
Вязаная петля на пятке - 
Удобная петелька на пятке позволяет легче и комфортнее надевать и снимать обувь.
Функция 4D GUIDANCE SYSTEM - 
Динамическая система, разработанная для интуитивной реакции на чрезмерную нагрузку. Эта реакция обеспечивает устойчивость и комфорт на протяжении всей пробежки.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PLUS - 
Пена средней подошвы, обеспечивающая сочетание воздушной амортизации и отзывчивого бега, легче, чем технология FF BLAST.
Стелька OrthoLite X-55 - 
Высококачественная стелька, обеспечивающая амортизацию и отвод влаги в прохладную и сухую погоду.
Светоотражающие детали -
Разработан для улучшения видимости в условиях низкой освещенности.
Подошва HYBRID ASICSGRIP - 
Сочетание резины ASICSGRIP и материалов AHARPLUS обеспечивает улучшенное сцепление на различных поверхностях и повышенную долговечность.</t>
  </si>
  <si>
    <t>12H</t>
  </si>
  <si>
    <t>1012B838-500</t>
  </si>
  <si>
    <t>Представляем женские беговые кроссовки GEL-KAYANO 32 — вершину поддержки и комфорта.
Промежуточная подошва из пеноматериала FF BLAST PLUS в сочетании с увеличенной высотой промежуточной подошвы обеспечивает уменьшение ее веса, обеспечивает более сбалансированные ощущения и делает тренировки более плавными и комфортными.
Усиленный языкок вдоль свода стопы также обеспечивает дополнительный комфорт и поддержку. Систему 4D GUIDANCE SYSTEM, которая обеспечивает адаптивную стабилизацию. Это обеспечивает более плавный и сбалансированный шаг во время дистанционных тренировок.
Верх из сетчатой ткани - 
Легкий сетчатый материал, уменьшающий необходимость в дополнительных накладках.
Вязаная петля на пятке - 
Удобная петелька на пятке позволяет легче и комфортнее надевать и снимать обувь.
Функция 4D-GUIDANCE SYSTEM -  
Динамическая система, разработанная для интуитивной реакции на чрезмерную нагрузку. Эта реакция обеспечивает устойчивость и комфорт на протяжении всей пробежки.
3D SPACE CONSTRUCTION feature - 
Позволяет бегунам улучшить компрессию при приземлении, учитывая особенности походки. Эта функция, расположенная в передней части стопы, помогает бегунам лучше взаимодействовать с пеной, обеспечивая более мягкое ощущение под ногами.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PLUS - 
Пена средней подошвы, обеспечивающая сочетание воздушной амортизации и отзывчивого бега, легче, чем технология FF BLAST.
Стелька OrthoLite X-55 - 
Высококачественная стелька, обеспечивающая амортизацию и отвод влаги в прохладную и сухую погоду.
Светоотражающие детали - 
Разработан для улучшения видимости в условиях низкой освещенности.
Гибридная подошва ASICSGRIP - 
Сочетание резины ASICSGRIP и материалов AHARPLUS обеспечивает улучшенное сцепление на различных поверхностях и повышенную</t>
  </si>
  <si>
    <t>1011B867-800</t>
  </si>
  <si>
    <t>оранжевый</t>
  </si>
  <si>
    <t>GEL-VENTURE 11 WP</t>
  </si>
  <si>
    <t>1011C159-001</t>
  </si>
  <si>
    <t>Кроссовки GEL-VENTURE 11 WP (водонепроницаемые) обеспечивают комфортную амортизацию в городских условиях и на несложных тропах.
Амортизация AMPLIFOAM PLUS в межподошве усилена за счет увеличения высоты подошвы на 2 мм. Эти усовершенствования обеспечивают лучшее поглощение ударов и больший комфорт в течение всего дня.
Эта версия имеет водонепроницаемый верх, который предотвращает попадание воды внутрь обуви.</t>
  </si>
  <si>
    <t>1012B838-001</t>
  </si>
  <si>
    <t>1011B548-002</t>
  </si>
  <si>
    <t>Мужские кроссовки для бега по асфальту и беговой дорожке Asics.
Беговые кроссовки Asics Gel Kayano 30 сочетают в себе максимальную поддержку и максимальный комфорт. Это самые совершенные стабилизирующие кроссовки для бега с адаптивной стабилизацией и превосходным комфортом созданы для того, чтобы помочь Вам бежать дальше и дольше.
Революционная технология 4D GUIDANCE SYSTEM обеспечивает адаптивную устойчивость в те моменты, когда она Вам больше всего нужна, чтобы Вы бежали дольше. Благодаря сочетанию новой технологии PureGEL и мягкой пены FF BLAST PLUS ECO Вы будете испытывать невероятный комфорт каждый раз, когда выходите на дорогу.
Верх выполнен из эластичного трикотажа, обеспечивающего комфортное прилегание и воздухопроницаемость
Революционная технология 4D GUIDANCE SYSTEM Состоит из четырех отдельных компонентов, предназначенных для поддержки стопы при каждом приземлении, что помогает  создать адаптивную устойчивость для более сбалансированного шага
PureGEL Стратегически расположена под пяткой; улучшает мягкость и амортизацию, снижая нагрузку на суставы и обеспечивая более плавный и комфортный бег
Пена FF BLAST PLUS ECO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OrthoLite X-55 Повышает комфорт и способствует отводу влаги
Пяточная стойка помогает сохранить устойчивость стопы и обеспечивает более комфортное передвижение
Резиновая подошва AHARPLUS Обеспечивает максимальную долговечность
Светоотражающие элементы помогают улучшить видимость в условиях недостаточной освещенности
Перепад пятка/носок составляет 10 мм
Средний вес - 303 г (606 г пара)</t>
  </si>
  <si>
    <t>Asics PureGEL. Обеспечивает легкую амортизацию и более мягкое приземление.</t>
  </si>
  <si>
    <t>11</t>
  </si>
  <si>
    <t>1011B548-005</t>
  </si>
  <si>
    <t>METAFUJI TRAIL</t>
  </si>
  <si>
    <t>1013A141-300</t>
  </si>
  <si>
    <t>Asics Metafuji Trail – это высокотехнологичные кроссовки для трейлраннинга, созданные для преодоления сложных маршрутов. Они сочетают в себе передовые технологии амортизации, защиты и сцепления, обеспечивая комфорт и надежность на пересеченной местности. Благодаря карбоновой пластине, агрессивному рисунку протектора и амортизирующей подошве эти кроссовки подходят как для профессиональных бегунов, так и для любителей, желающих испытать свои силы на бездорожье.
Отличное сцепление – технология ASICSGRIP с разнонаправленными шипами 4,5 мм обеспечивает устойчивость на скользких, каменистых и грязевых участках.
Амортизация и возврат энергии – комбинация пен FF TURBO и FF BLAST PLUS поглощает удары и придает мощный толчок при каждом шаге.
Карбоновая пластина – улучшает динамику бега, увеличивает стабильность и снижает энергозатраты.
Легкий и прочный верх – сетчатый материал с защитными накладками надежно фиксирует стопу и обеспечивает вентиляцию.
Защита стопы – усиленный носок и боковые вставки защищают ноги от ударов о камни и корни деревьев.
Перепад пятка-носок: 5 мм.
Тип поддержки: нейтральная.
Амортизация: высокая.
Тип покрытия: пересеченная местность.
Asics Metafuji Trail предназначены для бегунов, которые:
Ищут кроссовки для сложных трейлов с камнями, грязью и пересеченным рельефом.
Предпочитают мягкую амортизацию и эффективную отдачу энергии.
Нуждаются в надежном сцеплении и долговечной защите стопы.
Бегают на длинные дистанции по пересеченной местности.</t>
  </si>
  <si>
    <t>зеленый/черный</t>
  </si>
  <si>
    <t>GEL-NIMBUS 24 LITE-SHOW</t>
  </si>
  <si>
    <t>1011B362-750</t>
  </si>
  <si>
    <t>Кроссовки мужские ASICS GEL-NIMBUS 24 LITE-SHOW — ультрамягкие кроссовки с элементами светоотражающего дизайна для безопасного бега в условиях недостаточной видимости. Линия LITE-SHOW включает светоотражающие вставки по всей поверхности верха, которые становятся заметными при попадании света (фар, фонарей). Амортизация GEL расположена в пятке и передней части стопы, обеспечивая защиту суставов. Средняя подошва из FLYTEFOAM LYTE + FLYTEFOAM BLAST сочетает мягкость и энергоотдачу. Верх из engineered mesh дышит и плотно облегает стопу. Подходит для бега ранним утром, вечером или зимой. Рекомендован для нейтральной пронации и свода стопы средней высоты.</t>
  </si>
  <si>
    <t>желтый</t>
  </si>
  <si>
    <t>GEL-PULSE 15</t>
  </si>
  <si>
    <t>1011B780-403</t>
  </si>
  <si>
    <t>Кроссовки беговые мужские ASICS GEL-PULSE 15.
Модель популярных тренировочных кроссовок начального уровня Gel-Pulse 15 сохранила оптимальную амортизацию, которая придает движениям во время бега легкость и плавность.
Подошва выполнена из упругого пеноматериала FlyteFoam), который в сочетании со вставками Gel делает приземление мягким, а отталкивание - эффективным, а также быстро распределяет ударную нагрузку. Применение технологии Guidance Line создает плавность хода и обеспечивает естественность движений.
В кроссовках Gel-Pulse 15 используется жаккардовый сетчатый материал, который придает устойчивость и обеспечивает непрерывную вентиляцию, сохраняя ногу сухой и прохладной в течение длительного периода.
В качестве материала для внешней подошвы используется очень прочный резиновый состав AHAR Plus, стратегически расположенный в критических областях износа подошвы. Этот элемент защищает стопу и промежуточную подошву от разрушающего воздействия контакта ноги с опорной поверхностью.
Мужские кроссовки Asics GEL-PULSE  15 создают комфорт, необходимый для сосредоточения внимания на тренировках.
В стельке использована гелевая технология, обеспечивающая отличную амортизацию и мягкость. Эта стелька принимает форму ваших ступней, позволяя вам чувствовать себя мягкой при каждом шаге. Благодаря превосходным амортизирующим технологиям, предлагаемым мужскими кроссовками Asics GEL-PULSE 15, вы почувствуете, что бегаете по облакам.
Средний вес мужской версии: 256 гр.
Перепад (пятка-носок):8 мм
Технологии, использованные в модели ASICS GEL-PULSE 15 :
• FlyteFoam Упругая пена для межподошвы, призванная защищать от ударной нагрузки.
• AHAR Материал из резины, разработанный ASICS, отличающийся повышенной износоустойчивостью. Резина AHAR продлевает срок службы кроссовок.
• Ortholite Высокотехнологичная стелька с бактерицидной пропиткой обеспечивает долговечность, отличное управление влагой и высокую воздухопроницаемость. Специальная конструкция пяточной чашки создает дополнительную амортизацию и более высокий комфорт.
• Guidance Line Направляющая линия унифицирует нагрузку на стопу на всех фазах движения ноги: от момента удара пятки до отрыва носка. Подошва разделена таким образом, что воспроизводит идеальную траекторию давления на стопу. Спортсмен добивается лучших показателей, при этом меньше уставая и имея меньший риск травмирования.
• GEL Легендарная технология GEL обеспечивает поглощение ударной нагрузки в тех зонах, где это больше всего необходимо. Технология GEL гасит удар при каждом шаге и снижает нагрузки на пятку, колени и позвоночник спортсмена.</t>
  </si>
  <si>
    <t>GEL-CUMULUS 27</t>
  </si>
  <si>
    <t>1011B960-400</t>
  </si>
  <si>
    <t>Мягкие кроссовки с нейтральной пронацией для длительных ежедневных пробежек в среднем темпе. Модель Gel-Cumulus 27 сочетает инновационные технологии амортизации, снижающие ударную нагрузку на суставы, и обновленный дизайн для еще большего комфорта.
Верх выполнен из двойного слоя специально разработанной жаккардовой сетки, которая мягко адаптируется к форме стопы, обеспечивая отличную воздухопроницаемость. Дополнительную стабильность обеспечивает обновленная геометрия промежуточной подошвы.
Подошва объединяет две революционные разработки: пену FF Blast Plus для невесомой мягкости и систему FluidRide, обеспечивающую плавный перекат с пятки на носок. Эта комбинация технологий создает ощущение "бега по облаку" – каждый шаг становится легче, а усталость наступает значительно позже. Технология PureGEL, встроенная в пяточную область, эффективно поглощает удары, защищая колени и позвоночник. Стелька OrthoLite X-30 дополнительно усиливает ощущение мягкости и комфорта.
Вес: 265 грамм (мужской размер 9 US). Перепад: 8 мм.</t>
  </si>
  <si>
    <t>TRABUCO MAX 5</t>
  </si>
  <si>
    <t>1012B937-250</t>
  </si>
  <si>
    <t>Кроссовки TRABUCO MAX 5 обладают улучшенными характеристиками сцепления и комфорта, которые помогут вам уверенно преодолевать бездорожье.
Технология ASICSGRIP в подошве обеспечивает лучшее сцепление на пересеченной местности.
Технология FF BLAST PLUS в межподошве обеспечивает невероятную амортизацию и отзывчивый возврат энергии.
Вес примерно на 13 граммов меньше, чем у предыдущей версии. Водоотталкивающая сетка помогает снизить впитывание воды, обеспечивая комфорт в сырую погоду.</t>
  </si>
  <si>
    <t>1012B834-200</t>
  </si>
  <si>
    <t>Ощутите мягкость под ногами с кроссовками GEL-CUMULUS 27 GTX .
Благодаря системе невидимой посадки GORE-TEX эта обувь предотвращает попадание дождя и снега внутрь. Она также улучшает посадку обуви.
Амортизация FF BLAST PLUS и технология PureGEL стратегически расположены в промежуточной подошве. Эти материалы обеспечивают более мягкое приземление и более энергичный отрыв от земли во время тренировки.
Кроме того, подошва FLUIDRIDE способствует более плавному переходу между шагами.
GORE-TEX INVISIBLE FIT
Технология Invisible Fit обеспечивает водонепроницаемое покрытие, которое бесшовно соединяется с верхом, способствуя более быстрому высыханию.
Подошва с амортизирующей пеной FF BLAST PLUS
, которая обеспечивает сочетание мягкой амортизации и отзывчивого бега, что значительно легче, чем технология FF BLAST.
Технология PureGEL.
Более мягкая, обновлённая версия нашей технологии GEL. Примерно на 65% мягче стандартной технологии GEL.</t>
  </si>
  <si>
    <t>GEL-PULSE 17 GTX</t>
  </si>
  <si>
    <t>1012B926-001</t>
  </si>
  <si>
    <t>Кроссовки GEL-PULSE 17 GTX разработаны для обеспечения комфорта во время пробежек в сырую погоду и по пути на тренировки и обратно.
Для улучшения амортизации мы добавили 2 мм пены в межподошву. Этот амортизирующий материал состоит из наших технологий FF BLAST и GEL, обеспечивая мягкость и комфорт во время бега.
Также имеется мембрана GORE-TEX, которая помогает сохранять ноги сухими при движении в сырую погоду.</t>
  </si>
  <si>
    <t>ASICS Fuji Lite 3</t>
  </si>
  <si>
    <t>1012B294-400</t>
  </si>
  <si>
    <t>Кроссовки FUJI LITE 3 вдохновлены кипарисом хиноки, произрастающим на горе Фудзи. Это держит вас сосредоточенным на пути вперед и направляет вас к более позитивному мышлению. Обновления включают больший процент переработанного текстиля для верхней конструкции. Это позволяет сократить количество отходов и повторно использовать оставшиеся ресурсы. Промежуточная подошва FLYTEFOAM с измененной формой изготовлена из переработанных материалов. Эта пена создает легкое поглощение ударов, продвигая ваш шаг вперед, когда вы двигаетесь по тропам. Наконец, подошва обуви предназначена для улучшения сцепления на грязных или глинистых поверхностях.</t>
  </si>
  <si>
    <t>Asics ASICSGRIP™. Запатентованная ASICS резиновая подошва обеспечивает отличное сцепление с различной поверхностью без ущерба для долговечности.; Asics FlyteFoam. Самая легкая промежуточная подошва ASICS, обеспечивающая непрерывную амортизацию.</t>
  </si>
  <si>
    <t>GEL-CUMULUS 24 GTX</t>
  </si>
  <si>
    <t>1012B311-500</t>
  </si>
  <si>
    <t>Кроссовки женские ASICS GEL-CUMULUS 24 GTX  — водонепроницаемая версия мягких кроссовок Cumulus. Мембрана GORE-TEX® защищает от влаги, а средняя подошва из FLYTEFOAM и GEL в пятке обеспечивают комфорт. Верх из сетки с армированными вставками. Подходит для бега в прохладную и сырую погоду. Идеальна для женщин, ценящих амортизацию и сухость ног — особенно в осенне-зимний период.</t>
  </si>
  <si>
    <t>GEL-TRABUCO MT GTX</t>
  </si>
  <si>
    <t>1011C085-400</t>
  </si>
  <si>
    <t>Кроссовки GEL-TRABUCO MT GTX — это удобная модель для исследования троп. Благодаря более комфортной системе невидимой посадки GORE-TEX, эти кроссовки предотвращают попадание дождя и снега внутрь обуви.
Конструкция верха предотвращает попадание внутрь обуви различных предметов. Кроме того, кроссовки оснащены прочной защитой носка, которая защищает их от неблагоприятных условий трейлраннинга.
Легкая и энергичная амортизирующая пена FF BLAST PLUS стратегически расположена в средней части подошвы. Это обеспечивает мягкость и улучшенное поглощение ударов. Пластина защиты от камней защищает стопы от ударов о камни и мусор на трассах.
GORE-TEX INVISIBLE FIT - 
Технология Invisible Fit обеспечивает водонепроницаемое покрытие, которое надежно соединено с верхом, способствуя более быстрому высыханию.
Держатель шнурков - 
Помогает предотвратить развязывание шнурков.
Технология GEL в задней части стопы - 
Амортизирующий материал, помещенный в среднюю часть подошвы обуви, обеспечивает амортизацию и поглощение ударов.
Амортизация FF BLAST PLUS - 
Пена средней подошвы, обеспечивающая сочетание воздушной амортизации и отзывчивого бега, легче, чем технология FF BLAST.
Защита пальцев ног - 
Помогает повысить прочность в области носка.
Защита от камней - 
Гибкая конструкция, которая помогает защитить ваши ноги от камней и неровностей рельефа.
Светоотражающие детали - 
Разработаны для улучшения видимости в условиях низкой освещенности.
Подошва ASICSGRIP резиновая - 
Обеспечивает улучшенное сцепление на различных типах местности.
Разработано для нейтральной и гипопронации.</t>
  </si>
  <si>
    <t>1012B753-401</t>
  </si>
  <si>
    <t>Кроссовки женские Asics GEL-NIMBUS 27 созданы для того, чтобы обеспечить вам максимально комфортные ощущения от бега. А благодаря максимальной амортизации, более чем когда-либо прежде, вы можете бежать с полным комфортом. 
Сочетание технологии PureGEL и амортизирующей пены FF BLAST PLUS ECO в кроссовках означает, что вы будете испытывать невероятный комфорт каждый раз, когда отправляетесь на пробежку. 
Инновационная технология Rearfoot PureGEL улучшает амортизацию, снижая нагрузку на суставы и обеспечивая комфорт во время бега. 
Пена FF BLAST PLUS ECO обеспечивает более мягкое приземление и превосходную амортизацию, позволяя вам чувствовать себя комфортно. 
Воздухопроницаемая конструкция верха из сетчатого жаккарда улучшает воздухопроницаемость, помогая сохранять ноги в прохладе во время бега, обеспечивая дополнительный комфорт.
Подошва HYBRID ASICSGRIP OUTSOLE сочетает в себе резину ASICSGRIP и материалы AHARPLUS, что обеспечивает улучшенное сцепление на различных поверхностях и повышенную долговечность.
Стелька OrthoLite X-55  обеспечивает дополнительный комфорт и управляет влажностью.</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</si>
  <si>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Asics PureGEL. Обеспечивает легкую амортизацию и более мягкое приземление.</t>
  </si>
  <si>
    <t>1012B838-003</t>
  </si>
  <si>
    <t>1012B838-700</t>
  </si>
  <si>
    <t>GEL-KAYANO 32 LITE-SHOW</t>
  </si>
  <si>
    <t>1012B903-400</t>
  </si>
  <si>
    <t>Женские кроссовки для бега по асфальту и беговой дорожке Asics
Беговые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Эта модель Lite-Show оснащена большим количеством светоотражающих деталей для улучшения Вашей видимости в условиях низкой освещенности.
Характеристики:
Вес: 270 г
Дроп: 8 мм
Влагозащитная мембрана: Нет
Поверхность: Асфальт, Беговая дорожка
Пронация: Нейтральная, Гиперпронация
Пол: Женский
Амортизация: Максимальная
Технологии:
Новая, легкая и эластичная сетка верха была оптимизирована для повышения воздухопроницаемости и более плотной посадки, сводя к минимуму необходимость в дополнительный накладках
Усиленный язычок-крылышко вдоль свода стопы также обеспечивает дополнительный комфорт и поддержку
Революционная технология 4D GUIDANCE SYSTEM™ Динамичный модуль в промежуточной подошв, разработанный для интуитивного реагирования на чрезмерную нагрузку, что помогает создать адаптивную (гибкую, индивидуальную) устойчивость для более сбалансированного шага
Обновленная технология PureGEL™ Стратегически расположена под пяткой и на 65% мягче, чем используемая ранее, позволяет еще эффективнее смягчать приземление, снижая нагрузку на суставы и обеспечивая более плавный и комфортный переход с пятки на носок
Пена FF BLAST™ PLUS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премиум-класса OrthoLite X-55 Повышает комфорт и осуществляет контроль влажности
Удобный трикотажный задник фиксирует пятку и облегчает надевание и снятие обуви
Гибридная подошва ASICSGRIP™ Сочетает в себе резину ASICSGRIP™ и материалы AHARPLUS™ для обеспечения улучшенного сцепления на различных поверхностях и повышенной прочности
Светоотражающие детали для улучшения Вашей видимости в условиях недостаточной освещенности.</t>
  </si>
  <si>
    <t>GEL-PULSE 17 TR</t>
  </si>
  <si>
    <t>1011C283-300</t>
  </si>
  <si>
    <t>Кроссовки GEL-PULSE 17 TR разработаны для обеспечения комфорта, необходимого для бега и несложных прогулок по пересеченной местности.
Для улучшения амортизации мы добавили 2 мм пены в межподошву. Этот амортизирующий материал состоит из наших технологий FF BLAST и GEL, обеспечивая мягкость и комфорт во время бега.
Наконец, специально разработанная для бега по пересеченной местности подошва обеспечивает лучшее сцепление, повышенную мягкость и улучшенную износостойкость на смешанном рельефе.</t>
  </si>
  <si>
    <t>Asics FF Blast™. Амортизация обеспечивает легкое поглощение ударов и быструю отдачу энергии.; Asics AHAR LO. Резина меньшей плотности, размещенная в ключевых зонах подошвы, обеспечивает надежное сцепление и тягу без ущерба для износостойкости.; Asics GEL. Дополнительная амортизация.</t>
  </si>
  <si>
    <t>NETBURNER BALLISTIC FF MT 4</t>
  </si>
  <si>
    <t>1051A090-101</t>
  </si>
  <si>
    <t>Кроссовки волейбольные для занятий в помещении NETBURNER BALLISTIC FF MT 4 разработаны для повышения скорости и гибкости при движении в разных направлениях.
SPEEDTRUSS для  ускорения и резких движений, позволяющих вам двигаться быстрее.
В конструкции подошвы PRECISION SOLE используется приложение 3D-моделирования для создания нового рисунка подошвы, что позволяет добиться наилучшего баланса гибкости, легкости и сцепления; в сочетании с технологией X-GUIDANCE в гибких канавках, это обеспечивает дополнительную гибкость при разнонаправленных движениях.
Технологии и материалы: 
Сетка с бесшовным покрытием из пленки для улучшенной и легкой посадки.
Система шнуровки-петли помогает создать удобную посадку.
Технология SPEEDTRUSS. 
Технология FLYTEFOAM - 
В сочетании с 15-миллиметровым перепадом высоты пятки обеспечивается легкая амортизация и поддержка стоп в положении готовности к быстрому движению.
Новая подошва разработана с использованием приложения 3D-моделирования для создания нового рисунка подошвы, что позволяет достичь наилучшего баланса гибкости, легкости и сцепления.
Технология X-GUIDANCE - 
Улучшает гибкость и ловкость при разнонаправленных движениях.</t>
  </si>
  <si>
    <t>GEL-PULSE 16</t>
  </si>
  <si>
    <t>1012B755-400</t>
  </si>
  <si>
    <t>Кроссовки для бега GEL-PULSE™ 16 обеспечивают комфорт и создают приятные условия для бега. Их легкая амортизация позволяет вам увеличивать дистанцию, не чувствуя лишнего веса.
Что делает кроссовки GEL-PULSE™ 16 удобными?
Технология Rearfoot GEL™ повышает комфорт, поглощая удары.
Легкая амортизирующая промежуточная подошва FLYTEFOAM™ обеспечивает хорошее поглощение ударов.
Легкий, дышащий верх помогает сохранять ноги в прохладе во время бега.</t>
  </si>
  <si>
    <t>Asics AHARPLUS. Повышает долговечность.; Asics GEL. Дополнительная амортизация.; Asics FlyteFoam. Самая легкая промежуточная подошва ASICS, обеспечивающая непрерывную амортизацию.</t>
  </si>
  <si>
    <t>1011B979-002</t>
  </si>
  <si>
    <t>1042A237-300</t>
  </si>
  <si>
    <t>Теннисные кроссовки Asics Gel Dedicate 8 сочетают в себе хорошую амортизацию и устойчивость с высокой износостойкостью. Эта версия, по сравнению с предыдущей, имеет более узкую конструкцию верха, благодаря чему он идеально облегает ногу. Сетчатая передняя часть верха отвечает за воздухопроницаемость. Зоны, наиболее сильно подверженные истиранию, были инкапсулированы и усилены накладками из синтетической кожи для дополнительной поддержки стопы и хорошей прочности. Система амортизации GEL Cushioning System в средней части промежуточной подошвы обеспечивает оптимальную амортизацию, а технология Trussticsystem повышает комфорт и боковую устойчивость.
Технология TRUSSTIC™ обеспечивает устойчивость и стабилизацию
Технология GEL Cushioning System в средней части промежуточной подошвы обеспечивает амортизацию, снижая нагрузку на позвоночник, пятки и колени спортсмена
Подошва из стойкой немаркой резины AHAR+ гарантирует хорошее сцепление с поверхностью и износостойкость.</t>
  </si>
  <si>
    <t>1011B794-404</t>
  </si>
  <si>
    <t>GEL-NIMBUS 26 WIDE</t>
  </si>
  <si>
    <t>1011B795-001</t>
  </si>
  <si>
    <t>Кроссовки мужские ASICS GEL-NIMBUS 26 WIDE  — широкая версия самой мягкой модели ASICS, созданная специально для бегунов с широкой стопой. Модель предлагает ту же высокую амортизацию: GEL в пятке и передней части стопы, средняя подошва из FLYTEFOAM BLAST+ с повышенной отдачей энергии. Широкая колодка позволяет комфортно разместить стопу без давления на боковые стороны. Верх из инженерной сетки плотно облегает стопу, не сдавливая ее. Подошва из износостойкой резины AHAR гарантирует долгий срок службы. Подходит для длительных пробежек, особенно на асфальте и бетоне.</t>
  </si>
  <si>
    <t>GEL-NIMBUS 26 TR</t>
  </si>
  <si>
    <t>1011B849-300</t>
  </si>
  <si>
    <t>Кроссовки мужские ASICS GEL-NIMBUS 26 TR — трейловая версия самой мягкой модели ASICS, адаптированная для бега по пересеченной местности. Подошва с глубоким протектором из резины ASICSGRIP обеспечивает превосходное сцепление на грязи, камнях, корнях и скалах. Верх усилен защитой от камней и влаги, но сохраняет дышащие свойства. Амортизация GEL и средняя подошва из FLYTEFOAM BLAST+ сохранены, чтобы обеспечить комфорт даже на сложных маршрутах. Подходит для бегунов, которые хотят мягкости дорожной модели, но бегают по бездорожью — идеален для трейловых забегов и походов.</t>
  </si>
  <si>
    <t>1011B867-003</t>
  </si>
  <si>
    <t>GEL-NIMBUS 26 PARIS</t>
  </si>
  <si>
    <t>1011B928-750</t>
  </si>
  <si>
    <t>Asics GEL-NIMBUS 26 PARIS — кроссовки с премиальной амортизацией для бегунов с нейтральной пронацией. Эта лимитированная коллекция вдохновлена яркими красками Парижа и превосходно подходит для ежедневных тренировок. Комфорт, стиль и улучшенная поддержка делают эту модель незаменимой для длительных пробежек. Централизованная шнуровка с петлями надежно фиксирует стопу, предотвращая её смещение и обеспечивая надежную поддержку.
- Промежуточная подошва FF BLAST PLUS ECO с мягкостью и упругостью значительно снижает ударную нагрузку на суставы, обеспечивая комфорт на каждое приземление.
- Технология PureGEL в пятке повышает амортизацию, создавая мягкие условия даже при интенсивных тренировках на длинные дистанции.
- Широкая основа и увеличенные бортики подошвы обеспечивают дополнительную устойчивость, гарантируя надежную поддержку на каждом шаге.
- Дышащий трикотажный верх Engineered и мягкий пяточный воротник улучшают посадку и комфорт, поддерживая проветривание стопы.
- Гибридная подошва с резиной ASICSGRIP и AHAR PLUS улучшает сцепление и долговечность кроссовок, идеально для различных поверхностей.</t>
  </si>
  <si>
    <t>METARISE 2</t>
  </si>
  <si>
    <t>1051A089-300</t>
  </si>
  <si>
    <t>В этой модели подошва имеет высокую закругленность в передней части и пластиковую пластину, усиленную углеродными волокнами. Эти особенности помогают выполнять более высокие и мощные прыжки.
Пена FF BLAST™ PLUS ECO была добавлена в промежуточную подошву, чтобы создать больший отскок и амортизацию. В результате вы будете испытывать энергичные прыжки и более мягкие приземления.
Мы также изменили верх для обеспечения улучшенной поддержки лодыжки. Конструкция MONO-SOCK® помогает удерживать область лодыжки и пятки, обеспечивая лучшую стабильность при движении, соответственно естественному движению стопы.</t>
  </si>
  <si>
    <t>GT-1000 13 TR</t>
  </si>
  <si>
    <t>1011B951-300</t>
  </si>
  <si>
    <t>Asics GT-1000 13 TR — идеальные кроссовки для тех, кто ищет поддержку и амортизацию на любых маршрутах. Эти кроссовки спроектированы с использованием 3D GUIDANCE SYSTEM, улучшенной амортизацией PureGEL и FLYTEFOAM, что обеспечивает комфорт и устойчивость на асфальте и легких тропах. Прочная подошва обеспечивает долговечность и хорошее сцепление даже в условиях легкого бездорожья.
- Система 3D GUIDANCE SYSTEM поддерживает стопу, помогая увеличивать устойчивость и снижать риск травм во время бега.
- Амортизация PureGEL и FLYTEFOAM в средней части подошвы смягчает каждый шаг, обеспечивая комфорт даже на длинных дистанциях.
- Гибридная конструкция подошвы позволяет легко менять поверхностные покрытия, от асфальта до тропинок.
- Дышащие материалы верха гарантируют оптимальную вентиляцию, сохраняя ноги сухими и комфортными в любую погоду.
- Легкость конструкции снижает вес обуви, повышая маневренность и делая бег более эффективным.</t>
  </si>
  <si>
    <t>PATRIOT 13 GS</t>
  </si>
  <si>
    <t>1014A267-501</t>
  </si>
  <si>
    <t>Дети</t>
  </si>
  <si>
    <t>Детские кроссовки PATRIOT 13 GS созданы для занятий спортом. Они имеют упругую межподошву, которая гарантирует комфортную амортизацию, а также дышащий сетчатый верх, обеспечивающий улучшенную циркуляцию воздуха и сохраняющий ноги в прохладе.</t>
  </si>
  <si>
    <t>4H</t>
  </si>
  <si>
    <t>5</t>
  </si>
  <si>
    <t>1011C077-100</t>
  </si>
  <si>
    <t>GEL-PULSE 15 GTX</t>
  </si>
  <si>
    <t>1012B592-003</t>
  </si>
  <si>
    <t>Кроссовки Gel-Pulse 15 G-TX сочетают в себе передовые технологии амортизации и водонепроницаемую мембрану Gore-Tex, что делает их отличным выбором для бегунов, которые ценят комфорт, защиту и уверенность в любых погодных условиях.
Межподошва из упругого пеноматериала FlyteFoam равномерно распределяет давление по всей подошве, обеспечивая мягкий и комфортный контакт с поверхностью, независимо от типа покрытия. Специальные гелевые вставки в передней и задней частях подошвы эффективно поглощают удары во время приземления. Технология GEL снижает нагрузку на суставы и мышцы, позволяя наслаждаться длительными прогулками и тренировками.
Эта обувь разработана с использованием специальной сетки, которая улучшает циркуляцию воздуха, сохраняя прохладу ваших ног. Мембрана Gore-Tex обеспечивает защиту от воды и ветра, сохраняя при этом отличную вентиляцию. Мягкая анатомическая стелька адаптируется к форме стопы, обеспечивая комфорт и поддержку в течение всего дня. Она также обладает антибактериальными свойствами, предотвращая появление неприятного запаха. Усиленная резиновая подошва AHAR+ обладает повышенной износостойкостью и улучшенным сцеплением с поверхностью.
Вес: 240 грамм (женский размер 7H US). Перепад: 8 мм.</t>
  </si>
  <si>
    <t>Asics AHARPLUS. Повышает долговечность.; Gore-Tex. Мембрана: помогает предотвратить попадание дождя и грязи внутрь обуви.; Asics GEL. Дополнительная амортизация.</t>
  </si>
  <si>
    <t>1012B859-001</t>
  </si>
  <si>
    <t>HyperGEL-KAN</t>
  </si>
  <si>
    <t>1022A032-100</t>
  </si>
  <si>
    <t>Какими бы ни были ваши тренировки, женские кроссовки ASICS HyperGEL-Kan отвечают всем требованиям, когда речь идет об универсальном комфорте. Технология HyperGEL в межподошве выводит вас на новый уровень амортизации, как и стельки SPeVA 45. Верх без шнурков и эластичная стелька плотно облегают и держат стопу. Ваши ноги также получают максимальную поддержку благодаря экзоскелетному заднику HyperGEL-Kan. Эта спортивная обувь украшена культовым логотипом ASICS.</t>
  </si>
  <si>
    <t>Верх - текстиль, подкладка - текстиль, подошва - резина</t>
  </si>
  <si>
    <t>1011B962-750</t>
  </si>
  <si>
    <t>Кроссовки GEL-PULSE® 16 обеспечивают комфорт, необходимый для того, чтобы вы могли сосредоточиться на тренировке. Независимо от того, бегаете ли вы или находитесь в спортзале, эти кроссовки обеспечивают хорошую амортизацию.
Данная обувь разработана с использованием специальной сетки, которая улучшает циркуляцию воздуха, сохраняя прохладу ваших ног. Она также обхватывает вашу ногу, обеспечивая мягкую и удобную посадку.
Подошва из амортизирующей пены FLYTEFOAM® в сочетании с технологией GEL® обеспечивает ощущение мягкости под ногами.</t>
  </si>
  <si>
    <t>1011C080-004</t>
  </si>
  <si>
    <t>1011C080-300</t>
  </si>
  <si>
    <t>1011C080-403</t>
  </si>
  <si>
    <t>1012B861-001</t>
  </si>
  <si>
    <t>Женские кроссовки Asics GEL-EXCITE 11 – идеально подходят для любительниц бега и фитнеса. Они разработаны для обладательниц нейтральной гипопронации и сочетают в себе стиль и функциональность. Эти кроссовки обеспечивают максимальный комфорт благодаря уникальным амортизационным технологиям и продуманному дизайну.
Система амортизации AMPLIFOAM PLUS и повышенная подошва обеспечивают мягкость и защиту при каждом шаге. Технология FF BLAST PLUS делает этот процесс лёгким и позволяет наслаждаться отзывчивым бегом. Особое внимание стоит уделить технологии PureGEL, которая примерно на 65% мягче стандартной GEL, гарантируя невероятную мягкость и комфорт.
Сетчатый верх изготовлен из лёгкой и дышащей ткани, что позволяет ногам оставаться в комфорте и без лишних накладок. Подошва FLUIDRIDE обеспечивает плавность движений, а светоотражающие детали улучшают видимость в темное время суток. Стелька OrthoLite X-30 дышащая и амортизирующая, а удобная петелька на пятке обеспечивает лёгкое одевание и снимание обуви.</t>
  </si>
  <si>
    <t>Asics GEL. Дополнительная амортизация.; Asics AmpliFoam. Дополнительная амортизация.; OrthoLite. Амортизация.</t>
  </si>
  <si>
    <t>1012B861-404</t>
  </si>
  <si>
    <t>1012B861-500</t>
  </si>
  <si>
    <t>1011B983-750</t>
  </si>
  <si>
    <t>Кроссовки DYNABLAST 5 созданы для любителей спорта, которые ищут комфорт для пробежек или тренировок. Мягкий верх из джаккардовой сетки и сетчатый язык улучшают посадку, комфорт и воздухопроницаемость обуви. Промежуточная подошва разработана с учетом зоны контакта в области носка и пятки. Это помогает создать более высокий возврат энергии и больший отскок при меньшей высоте подошвы.</t>
  </si>
  <si>
    <t>1011C048-200</t>
  </si>
  <si>
    <t>Ощутите мягкость в кроссовках GEL-CUMULUS 27 GTX. Благодаря мембране GORE-TEX эти кроссовки предотвращают попадание дождя и снега внутрь. 
Амортизация FF BLAST PLUS и технология PureGEL  расположены в промежуточной подошве. Эти материалы обеспечивают более мягкое приземление и более энергичный отрыв от земли во время тренировки.
Подошва FLUIDRIDE способствует более плавному переходу между шагами.
GORE-TEX INVISIBLE FIT
Технология Invisible Fit обеспечивает водонепроницаемое покрытие, которое надежно соединено с верхом, способствуя более быстрому высыханию.
Амортизация FF BLAST PLUS
Пена, обеспечивающая сочетание воздушной амортизации и отзывчивого бега, легче, чем технология FF BLAST.
Технология PureGEL
Более мягкая, обновлённая версия технологии GEL. Примерно на 65% мягче стандартной технологии GEL.
Верх из сетчатой ​​ткани
Легкий, дышащий сетчатый материал помогает сократить необходимость в дополнительных накладках. 
Светоотражающие детали
Разработан для улучшения видимости в условиях низкой освещенности.
Стелька OrthoLite X-30
Стелька, обеспечивающая амортизацию и отвод влаги для более прохладной и сухой среды.</t>
  </si>
  <si>
    <t>GEL-CUMULUS 26 GTX</t>
  </si>
  <si>
    <t>1011B864-001</t>
  </si>
  <si>
    <t>Кроссовки GEL-CUMULUS 26 GTX — отличный выбор, если вам нужна обувь с дополнительной амортизацией. Легкие и амортизирующие кроссовки GEL-CUMULUS с технологией PureGEL, которая повышает мягкость и амортизацию, чтобы уменьшить воздействие на суставы. 
Пена FF BLAST PLUS делают бег более мягким и комфортным.
Подошва FluidRide легкая и обеспечивает более плавный переход, обеспечивая дополнительный комфорт.
Кроссовки ASICS GEL-CUMULUS 26 GTX для мужчин обладают рядом преимуществ, которые делают их отличным выбором для бегунов:
Водонепроницаемость: Благодаря мембране GORE-TEX, кроссовки защищают ноги от влаги, позволяя бегать в дождливую погоду и по влажным поверхностям без дискомфорта.
Отличная амортизация: Технология GEL в области пятки и передней части стопы обеспечивает высокую степень амортизации, что снижает ударные нагрузки на суставы и минимизирует риск травм.
Поддержка свода стопы: Кроссовки разработаны с учетом нейтральной пронации, что обеспечивает хорошую поддержку свода стопы и стабильность во время бега.
Дышащие материалы: Верх из сетчатого материала обеспечивает отличную вентиляцию, что помогает поддерживать комфортную температуру ног даже во время длительных пробежек.
Прочное сцепление: Резиновая подошва обеспечивает надежное сцепление с различными поверхностями, что особенно важно для бегунов, которые предпочитают разнообразные маршруты.
Легкость и комфорт: Кроссовки легкие, что способствует естественному движению и снижает утомляемость во время бега.</t>
  </si>
  <si>
    <t>Asics PureGEL. Обеспечивает легкую амортизацию и более мягкое приземление.; Gore-Tex. Мембрана: помогает предотвратить попадание дождя и грязи внутрь обуви.</t>
  </si>
  <si>
    <t>NOOSA TRI 16</t>
  </si>
  <si>
    <t>1011B872-800</t>
  </si>
  <si>
    <t>Asics Noosa Tri 16 — это легкие и динамичные кроссовки, идеальные для триатлона. Их передовая амортизация FF BLAST PLUS обеспечивает непревзойденный комфорт на любой дистанции, включая марафон. Легкий и дышащий сетчатый верх способствует быстрому высыханию, что особенно ценно для триатлонистов и дуатлонистов. Яркий дизайн и красочный принт делают эту модель узнаваемой и привлекательной среди бегунов.
- Промежуточная подошва с легкой пеной FF BLAST PLUS предлагает амортизацию и поглощение ударов, сохраняя легкость и маневренность.
- Дышащая сетчатая конструкция верха поддерживает вентиляцию, обеспечивая комфорт и предотвращая перегрев ног.
- Подошва с полным контактом с землей улучшает плавность и эффективность движения, снижая нагрузку на ноги.
- Прорезиненная подошва ASICSGRIP обеспечивает надёжное сцепление с поверхностями, от мокрого асфальта до дорожек.
- Конструкция упрощает надевание и снимание, обеспечивая удобство и быстрое использование во время переходов.</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</si>
  <si>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Asics GUIDESOLE™. Технология помогает экономить энергию, уменьшая сгибание голеностопного сустава.</t>
  </si>
  <si>
    <t>верх: сетка; подкладка: текстиль; подошва: резина</t>
  </si>
  <si>
    <t>1011B881-002</t>
  </si>
  <si>
    <t>1011B881-406</t>
  </si>
  <si>
    <t>верх: текстиль, иск.кожа, подкладка: текстиль, подошва: резина</t>
  </si>
  <si>
    <t>1011B958-002</t>
  </si>
  <si>
    <t>1011B958-102</t>
  </si>
  <si>
    <t>13</t>
  </si>
  <si>
    <t>1011B960-002</t>
  </si>
  <si>
    <t>1011B960-101</t>
  </si>
  <si>
    <t>1011B962-003</t>
  </si>
  <si>
    <t>1011B962-004</t>
  </si>
  <si>
    <t>1011B979-020</t>
  </si>
  <si>
    <t>Кроссовки GEL-SONOMA 8 созданы для активного образа жизни. Это прочная модель для трейлового бега, которая обеспечивает хорошее сцепление на бездорожье.
Комфорт под ногами достигается благодаря полноразмерной промежуточной подошве AMPLIFOAM PLUS и технологии GEL, которая стратегически размещена там, где необходима амортизация.
Подошва, предназначенная для трейлового бега, функциональна для обеспечения улучшенного сцепления. Ее рисунок помогает вам уверенно шагать на подъемах и спусках сложных участков местности.
Верх из сетчатой ткани помогает улучшить воздухопроницаемость.</t>
  </si>
  <si>
    <t>1011B983-001</t>
  </si>
  <si>
    <t>1011B983-405</t>
  </si>
  <si>
    <t>1011C050-003</t>
  </si>
  <si>
    <t>1011C050-005</t>
  </si>
  <si>
    <t>1011C050-006</t>
  </si>
  <si>
    <t>1011C050-402</t>
  </si>
  <si>
    <t>1011C052-002</t>
  </si>
  <si>
    <t>14</t>
  </si>
  <si>
    <t>47.5</t>
  </si>
  <si>
    <t>1011C052-004</t>
  </si>
  <si>
    <t>1011C052-022</t>
  </si>
  <si>
    <t>1011C052-402</t>
  </si>
  <si>
    <t>1011C052-403</t>
  </si>
  <si>
    <t>1011C052-404</t>
  </si>
  <si>
    <t>1011C052-405</t>
  </si>
  <si>
    <t>1011C056-002</t>
  </si>
  <si>
    <t>Беговые кроссовки Asics GT-2000 14 — это кроссовки для стабильного и комфортного бега, созданные для тех, кто хочет сочетать лёгкость, поддержку и динамичную амортизацию. Трамплинная вставка в передней части стопы и адаптивная система 3D Guidance System обеспечивают устойчивость и сбалансированный перекат, а новая пена FF BLAST MAX дарит мягкость и упругость при каждом шаге.
Технология 3D GUIDANCE SYSTEM обеспечивает дополнительную поддержку, естественным образом направляя стопу во время бега.
Технология PureGEL повышает мягкость и амортизацию, снижая нагрузку на суставы и обеспечивая комфорт во время бега.
Пена FF BLAST MAX обеспечивает более мягкое приземление и дополнительную амортизацию, позволяя вам чувствовать себя комфортно на твердых поверхностях.
Что делает кроссовки GT-2000 14 удобными?
Верх из тканого материала помогает улучшить воздухопроницаемость и комфорт.
AHARPLUS и AHAR LO. Износостойкая резина в ключевых зонах для долговечности и сцепления.
Материал подошвы AHAR LOW HARDNESS повышает устойчивость к износу.
Стелька OrthoLite X-30 обеспечивает мягкий и комфортный шаг.
Небольшие светоотражающие детали помогают улучшить видимость в условиях низкой освещенности.</t>
  </si>
  <si>
    <t>1011C056-401</t>
  </si>
  <si>
    <t>1011C056-404</t>
  </si>
  <si>
    <t>1011C077-001</t>
  </si>
  <si>
    <t>1011C077-002</t>
  </si>
  <si>
    <t>1011C077-300</t>
  </si>
  <si>
    <t>1011C077-400</t>
  </si>
  <si>
    <t>1011C080-001</t>
  </si>
  <si>
    <t>1011C080-002</t>
  </si>
  <si>
    <t>SONICBLAST</t>
  </si>
  <si>
    <t>1011C083-300</t>
  </si>
  <si>
    <t>FUJI LITE 6</t>
  </si>
  <si>
    <t>1011C086-001</t>
  </si>
  <si>
    <t>Кроссовки для трейла FUJI LITE 6 помогают обеспечить лучший контроль и позволяют вам чувствовать себя в гармонии с поверхностью благодаря надежному сцеплению.
Амортизация FF BLAST PLUS расположена в средней части подошвы, что обеспечивает легкость, подобную облаку, а также отзывчивый ход, позволяя вашим ногам чувствовать себя комфортно на любой местности.
Промежуточная подошва дополнена системой обхвата средней части стопы в боковой части передней части. Для более надежной посадки на бездорожье были изменены крепления для шнурков, что улучшило фиксацию. Это обновление помогает вам лучше контролировать бег на сложных трассах и даёт уверенность для быстрого бега.
Разработано для нейтральной и гипопронации.
Верх из сетчатой ткани - 
Легкий, дышащий сетчатый материал помогает сократить необходимость в дополнительных накладках. 
Подошва ASICSGRIP резиновая.</t>
  </si>
  <si>
    <t>1011C086-300</t>
  </si>
  <si>
    <t>Кроссовки для трейла FUJI LITE 6 помогают обеспечить лучший контроль и позволяют вам чувствовать себя в гармонии с поверхностью благодаря надежному сцеплению.
Амортизация FF BLAST PLUS расположена в средней части подошвы, что обеспечивает легкость, подобную облаку, а также отзывчивый ход, позволяя вашим ногам чувствовать себя комфортно на любой местности.
Промежуточная подошва дополнена системой обхвата средней части стопы в боковой части передней части. Для более надежной посадки на бездорожье были изменены крепления для шнурков, что улучшило фиксацию. Это обновление помогает вам лучше контролировать бег на сложных трассах и даёт уверенность для быстрого бега.
Разработано для нейтральной и гипопронации.
Верх из сетчатой ​​ткани - 
Легкий, дышащий сетчатый материал помогает сократить необходимость в дополнительных накладках. 
Подошва ASICSGRIP резиновая.</t>
  </si>
  <si>
    <t>GEL-NIMBUS 28</t>
  </si>
  <si>
    <t>1011C127-001</t>
  </si>
  <si>
    <t>1011C127-002</t>
  </si>
  <si>
    <t>Кроссовки GEL-NIMBUS 28 — одна из самых удобных моделей в линейке беговых кроссовок ASICS. Благодаря примерно на 20 г меньшему весу по сравнению с предыдущей версией, эта обувь продолжает обеспечивать отличную амортизацию, делая длинные пробежки более комфортными.
Посредине подошвы используется сочетание амортизирующих материалов FF BLAST PLUS и технологии PureGEL. Эти компоненты создают легкую и мягкую амортизацию, которая ощущается как приземление на облака.
Верх выполнен из инженерного трикотажного материала, мягко облегающего стопу и обеспечивающего комфорт.</t>
  </si>
  <si>
    <t>1011C127-003</t>
  </si>
  <si>
    <t>1011C127-400</t>
  </si>
  <si>
    <t>1011C127-401</t>
  </si>
  <si>
    <t>Максимальный комфорт для длинных дорожных пробежек
ASICS GEL-Nimbus 28 — флагманская модель для нейтральных бегунов, ориентированная на максимальную амортизацию и комфорт. Обновлённая версия стала примерно на 25 г легче предшественника, сохранив фирменное ощущение «бега по облакам». Эти кроссовки созданы для тех, кто ценит плавность, мягкость и стабильность на длинных дистанциях по асфальту.
Ключевые технологии и характеристики
Амортизация и конструкция подошвы
FF BLAST PLUS — лёгкая и отзывчивая пена межподошвы, обеспечивающая мягкое приземление и упругую отдачу энергии, при этом легче классического FF BLAST.
PureGEL — обновлённая гелевая технология, примерно на 65% мягче стандартного GEL, эффективно поглощает ударные нагрузки и делает каждый шаг максимально плавным.
Максимальная амортизация — идеально подходит для длительных пробежек и восстановления.
Подошва и сцепление
Гибридная подошва ASICSGRIP + AHARPLUS — сочетает надёжное сцепление с асфальтом и повышенную износостойкость в зонах повышенной нагрузки.
Подходит для ежедневных тренировок и больших беговых объёмов.
Верх и комфорт
Верх из искусственного трикотажа — лёгкий, дышащий и эластичный материал, который мягко обволакивает стопу и снижает необходимость в жёстких накладках.
Стелька OrthoLite X-55 — премиальная амортизация, хороший отвод влаги и комфорт в прохладных условиях.
Светоотражающие элементы — повышают видимость в тёмное время суток и ранним утром.
Экологичность
Не менее 75% материалов верха изготовлены из переработанного сырья.
Стелька окрашена методом solution dye, что снижает потребление воды примерно на 33% и выбросы CO₂ примерно на 45%.
Вес, платформа и посадка
Вес: ~281 г
Перепад пятка–носок: 8 мм
Поддержка: нейтральная
Поверхность: дорога (асфальт)</t>
  </si>
  <si>
    <t>GT-2000 14 TR</t>
  </si>
  <si>
    <t>1011C129-300</t>
  </si>
  <si>
    <t>Кроссовки GT-2000 14 TR разработаны для обеспечения более энергичного темпа и комфортной поддержки во время бега.
В центре подошвы расположен батутный элемент. Это способствует более отзывчивому отталкиванию.
Промежуточная подошва дополнена амортизирующей вставкой FF BLAST MAX. Эта пена обеспечивает более энергичный отрыв от земли и воздушную мягкость при приземлении.
Специальная конструкция подошвы для бездорожья способствует улучшению сцепления, повышает мягкость и повышает износостойкость на смешанной местности.
Верх из сетки - 
Легкий сетчатый материал, уменьшающий необходимость в дополнительных накладках.
Асимметричное крыло языка - 
Специальная конструкция язычка обеспечивает комфортное и надежное прилегание к средней части стопы, одновременно уменьшая движение языка.
Адаптивная система стабилизации, достигаемая за счет геометрии платформы и контролируемой деформации.
Технология PureGEL в задней части стопы - 
Более мягкая, обновлённая версия технологии GEL. Примерно на 65% мягче стандартной технологии GEL.
Амортизация FF BLAST MAX - 
Одна из самых энергичных подошв, дополненная нежностью облака и отзывчивым возвратом энергии при каждом шаге.
Стелька OrthoLite X-30 - 
Стелька, обеспечивающая амортизацию и отвод влаги для более прохладной и сухой среды.
AHAR  LO - Резина меньшей плотности, размещенная в ключевых зонах подошвы, обеспечивает надежное сцепление и тягу без ущерба для долговечности.
Специальная подошва для бега по бездорожью обеспечивает дополнительное сцепление.</t>
  </si>
  <si>
    <t>1011C143-400</t>
  </si>
  <si>
    <t>1011C143-401</t>
  </si>
  <si>
    <t>GEL-NIMBUS 28 WIDE (2E)</t>
  </si>
  <si>
    <t>1011C144-002</t>
  </si>
  <si>
    <t>GEL-PULSE 17</t>
  </si>
  <si>
    <t>1011C153-001</t>
  </si>
  <si>
    <t>Беговые кроссовки Asics Gel Pulse 17, созданные для ежедневных тренировок, обеспечивают идеальное сочетание комфорта и амортизации.
Технология Rearfoot GEL™ в области пятки обеспечивает мягкость и амортизацию при приземлении и снижает нагрузку на суставы во время бега. Легкая промежуточная подошва FLYTEFOAM™ стала выше на 2 мм по сравнению с предыдущей версией для обеспечения еще большей амортизации для приятного и комфортного бега. Кроме того, дышащая, мягкая  и легкая верхняя часть кроссовок помогает сохранять ноги прохладными во время бега, что обеспечивает дополнительный комфорт.
Кроссовки Asics Gel Pulse 17 станут надежным выбором для тех, кто ценит комфорт и технологичность без излишней сложности.
Технологии:
Технологичный бесшовный верх из эластичной сетки, который который уменьшает необходимость в дополнительных накладках, плотно облегает стопу, обеспечивая мягкую и комфортную посадку и отличную воздухопроницаемость
FF BLAST Легкий и упругий материал промежуточной подошвы, который обеспечивает хорошую амортизацию и отзывчивость, помогая создать ощущение легкости и комфорта
Технология GEL™ в средней части стопы и в области пятки повышает комфорт, обеспечивает амортизацию и снижает ударную нагрузку на суставы при приземлении
Резиновая вставка AHARPLUS Высококачественная износостойкая резина ASICS pinnacle в области пятки повышает износостойкость подошвы
Технологичные съемные стельки, которые обеспечивают дополнительный комфорт и помогают сохранить ноги сухими, контролируя влажность внутри обуви
Вес - 271 г
Перепад пятка/носок - 8 мм</t>
  </si>
  <si>
    <t>Asics FF Blast™. Амортизация обеспечивает легкое поглощение ударов и быструю отдачу энергии.; Asics AHARPLUS. Повышает долговечность.; Asics GEL. Дополнительная амортизация.</t>
  </si>
  <si>
    <t>1011C153-002</t>
  </si>
  <si>
    <t>1011C153-300</t>
  </si>
  <si>
    <t>1011C153-400</t>
  </si>
  <si>
    <t>1011C160-003</t>
  </si>
  <si>
    <t>Кроссовки GEL-VENTURE 11 от Asics — это универсальная беговая обувь для мужчин.
Гарантируя оптимальную амортизацию , эта модель имеет промежуточную подошву с пеной AMPLIFOAM™ PLUS для дополнительной толщины. В сочетании с технологией GEL™ эта подошва обеспечивает ощущение мягкости и максимального комфорта под ногами .
Более того, эта обувь имеет формованную резиновую подошву , обеспечивающую оптимальное сцепление как на дороге, так и на тропе.</t>
  </si>
  <si>
    <t>1011C160-401</t>
  </si>
  <si>
    <t>1011C166-300</t>
  </si>
  <si>
    <t>GEL-CUMULUS 27 TOKYO</t>
  </si>
  <si>
    <t>1011C186-500</t>
  </si>
  <si>
    <t>Ощутите мягкость под ногами с кроссовками GEL-CUMULUS 27 TOKYO.
Амортизация FF BLAST PLUS и технология PureGEL стратегически расположены в промежуточной подошве. Эти материалы обеспечивают более мягкое приземление и более энергичный отрыв от земли во время тренировки.
Кроме того, подошва FLUIDRIDE способствует более плавному переходу между шагами.</t>
  </si>
  <si>
    <t>GEL-NIMBUS 28 TR</t>
  </si>
  <si>
    <t>1011C216-300</t>
  </si>
  <si>
    <t>Кроссовки GEL-NIMBUS 28 TR — одна из самых удобных моделей в линейке беговых кроссовок ASICS. Эти кроссовки обеспечивают превосходную амортизацию, делая бег на длинные дистанции более комфортным.
Подошва сочетает в себе амортизацию FF BLAST PLUS и технологию PureGEL. Эти компоненты создают ощущение легкости и мягкости, словно вы приземляетесь на облака.
Резиновая подошва ASICSGRIP и материалы AHAR LO обеспечивают повышенную износостойкость и сцепление с различными типами местности.</t>
  </si>
  <si>
    <t>GEL-NIMBUS 28 SUNNY SIZZLE</t>
  </si>
  <si>
    <t>1011C221-400</t>
  </si>
  <si>
    <t>Беговые кроссовки Asics Gel Nimbus 28 - одна из самых удобных моделей в беговой линейке кроссовок ASICS. Эта обувь примерно на 20 граммов легче предыдущей версии, но при этом обеспечивает отличную амортизацию, что сделает бег на длинные дистанции более плавным. Легче, чем когда-либо, но с тем же комфортом, что и всегда, Gel Nimbus 28 будет сопровождать Вас километр за километром, не заставляя чувствовать усталость.
Верх, дополненный более легким и дышащим трикотажем, спроектирован таким образом, чтобы адаптироваться к форме стопы, не сдавливая ее. Промежуточная подошва изготовлена из компаунда FF BLAST+, который обеспечивает эффективную амортизацию при сохранении хорошей отзывчивости, а вставка PureGEL, расположенная под пяткой, помогает улучшить поглощение ударов.
Гибридная подошва сочетает в себе резину ASICSGRIP™ и материалы AHARPLUS™, обеспечивая улучшенное сцепление с поверхностью и повышенную прочность.
Эта пара кроссовок Asics Gel Nimbus 28 Sunny Sizzle является частью коллекции SUNNY SIZZLE, вдохновленной цветовыми оттенками неба, которые можно видеть во время бега на рассвете или закате (золотой час). Они также оснащены легкой сублимированной верхней сеткой, которая специально разработана для того, чтобы Ваши ноги оставались в прохладе и комфорте во время бега весной и летом. Верх и подошва также украшены уникальным градиентным напылением, дополняющим цветовую гамму Golden Hour (Золотой час).
По крайней мере, 75% верхней части этой обуви изготовлено из вторичных и переработанных материалов с целью сокращения выбросов углекислого газа.
Характеристики:
Вес: 283 г
Дроп: 8 мм (43,5/35,5 мм)
Влагозащитная мембрана: Нет
Поверхность: Асфальт, Беговая дорожка
Пронация: Нейтральная, Гипопронация
Пол: Мужской
Амортизация: Максимальная
Технологии:
Верх из эластичного трикотажного материала, легкого и дышащего, который уменьшает необходимость в дополнительных накладках 
Технология PureGEL Более мягкая, обновленная версия гелевой технологии Asics, которая сохраняет все, присущие ей, свойства, но примерно на 65% мягче
Амортизация FF BLAST PLUS Промежуточная подошва из пеноматериала, которая обеспечивает сверхлегкую амортизацию и отзывчивость; при этом, она  легче, нежели FF BLAST
OrthoLite X-55 Стелька премиум-класса, которая обеспечивает амортизацию и регулирование влажности, благодаря чему Ваши ноги остаются в сухости и прохладе
Светоотражающие детали улучшают отражение, благодаря чему Вы становитесь более заметными в темное время суток 
Гибридная подошва ASICSGRIP Сочетает в себе резину ASICSGRIP и материалы AHARPLUS, что обеспечивает улучшенное сцепление на различных поверхностях и повышенную прочность
Вес - 283 г
Перепад пятка/носок - 8 мм (43,5/35,5 мм)</t>
  </si>
  <si>
    <t>GEL-KAYANO 32 SUNNY SIZZLE</t>
  </si>
  <si>
    <t>1011C284-400</t>
  </si>
  <si>
    <t>Представляем кроссовки GEL-KAYANO 32 SUNNY SIZZLE — вершину поддержки и комфорта в линейке беговых кроссовок ASICS.
Подошва из пеноматериала FF BLAST PLUS в сочетании с увеличенной высотой подошвы и сниженным весом обеспечивает более сбалансированное ощущение, делая тренировки более плавными и комфортными.
Усиленный язычок вдоль свода стопы также обеспечивает дополнительный комфорт и поддержку. Система 4D GUIDANCE SYSTEM обеспечивает адаптивную устойчивость. Это помогает вам ощущать более поддерживающий и сбалансированный шаг во время тренировок на длинные дистанции.
Вдохновение для коллекции: Эта модель, входящая в коллекцию SUNNY SIZZLE, вдохновлена цветами, которые вы видите во время бега на рассвете или закате (золотой час). Она также имеет легкий сублимированный сетчатый верх, специально разработанный для того, чтобы ваши ноги оставались прохладными и комфортными во время бега весной и летом. Уникальный градиентный рисунок на верхней части и подошве ASICS дополняет цветовую гамму золотого часа.</t>
  </si>
  <si>
    <t>1012B681-003</t>
  </si>
  <si>
    <t>1012B753-002</t>
  </si>
  <si>
    <t>1012B755-002</t>
  </si>
  <si>
    <t>NOVABLAST 5</t>
  </si>
  <si>
    <t>1012B765-501</t>
  </si>
  <si>
    <t>Женские кроссовки для бега NOVABLAST 5 — отличный выбор, если вам нужна обувь с дополнительной упругостью. Легкие и с большей отдачей энергии, чем предыдущая версия, они созданы, чтобы помочь вам бежать быстрее. Энергия на каждом шагу. Неудивительно, что это предпочитаемая тренировочная обувь среди спортсменов.
Пена FF BLAST MAX создает более мягкий, энергичный бег и обеспечивает превосходную амортизацию.
Дизайн подошвы, напоминающий батут, обеспечивает большую упругость и отзывчивость.
Промежуточная подошва и уникальный геометрический дизайн обеспечивают дополнительный возврат энергии.
Благодаря петелькам на пятке обувь легче надевать и снимать.
Материал подошвы AHAR LOW HARDNESS повышает устойчивость к износу.
Верх из сетчатого жаккарда улучшает воздухопроницаемость, помогая сохранять ноги в прохладе во время бега, обеспечивая дополнительный комфорт.
Светоотражающие детали улучшат видимость в условиях низкой освещенности.</t>
  </si>
  <si>
    <t>1012B834-020</t>
  </si>
  <si>
    <t>1012B836-100</t>
  </si>
  <si>
    <t>1012B838-002</t>
  </si>
  <si>
    <t>1012B838-004</t>
  </si>
  <si>
    <t>1012B838-501</t>
  </si>
  <si>
    <t>1012B843-001</t>
  </si>
  <si>
    <t>1012B843-300</t>
  </si>
  <si>
    <t>GT-2000 14 GTX</t>
  </si>
  <si>
    <t>1012B844-001</t>
  </si>
  <si>
    <t>Устойчивые и энергичные кроссовки, предназначенные для бега в ненастную погоду. Кроссовки беговые GT-2000 14 GTX созданы для более энергичного бега и комфортной поддержки. Благодаря системе GORE-TEX Invisible Fit, обеспечивающей дополнительный комфорт и предотвращающей попадание дождя и снега внутрь кроссовок, стопа остается мягкой и не нагревается.
В центре подошв расположен батутный элемент. Это способствует более плавному отталкиванию.
Промежуточная подошва дополнена амортизирующим блоком FF BLAST MAX. Эта пена обеспечивает более энергичный отрыв от земли и воздушную мягкость при приземлении.
Наконец, специальные конструкции для бездорожья обеспечивают постоянное сцепление, повышенную мягкость и износостойкость в смешанной местности.
Легкий сетчатый материал.
GORE-TEX INVISIBLE FIT - 
Технология Invisible Fit обеспечивает водонепроницаемое покрытие, которое надежно соединено с верхом, способствуя более быстрому высыханию.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MAX - 
Одна из самых энергичных пенопластовых подошв, дополненная нежностью облака и отзывчивым возвратом энергии при каждом шаге.
Стелька OrthoLite X-30 - 
Стелька, обеспечивающая амортизацию и отвод влаги для более прохладной и сухой среды.
Резина меньшей плотности, размещенная в ключевых зонах подошвы, обеспечивает надежное сцепление и тягу без ущерба для долговечности.
Специальная подошва для бега по бездорожью обеспечивает дополнительное сцепление.</t>
  </si>
  <si>
    <t>Asics PureGEL. Обеспечивает легкую амортизацию и более мягкое приземление.; Asics FF BLAST MAX. Амортизация.; Gore-Tex. Мембрана: помогает предотвратить попадание дождя и грязи внутрь обуви.</t>
  </si>
  <si>
    <t>GT-1000 14 GTX</t>
  </si>
  <si>
    <t>1012B857-001</t>
  </si>
  <si>
    <t>Gore-Tex. Мембрана: помогает предотвратить попадание дождя и грязи внутрь обуви.</t>
  </si>
  <si>
    <t>1012B859-002</t>
  </si>
  <si>
    <t>1012B859-100</t>
  </si>
  <si>
    <t>1012B859-101</t>
  </si>
  <si>
    <t>1012B862-020</t>
  </si>
  <si>
    <t>1012B862-101</t>
  </si>
  <si>
    <t>1012B864-700</t>
  </si>
  <si>
    <t>Женские трейловые кроссовки с мембраной Gore-Tex, идеально подходящие для беговых и пеших приключений в условиях дождя и мокрого климата. Кроссовки GEL-TRABUCO MT GTX — это удобная модель для исследования различных троп. Благодаря GORE-TEX, эти кроссовки предотвращают попадание дождя и снега внутрь обуви.
Завышенная конструкция верха предотвращает попадание внутрь обуви различных предметов. Кроме того, кроссовки оснащены прочной защитой носка, которая защищает их от неблагоприятных условий трейлраннинга.
Легкая и энергичная амортизирующая пена FF BLAST PLUS стратегически расположена в средней части подошвы. Это обеспечивает мягкость и улучшенное поглощение ударов. Пластина защиты от камней защищает стопы от ударов о камни и мусор на трассах.
Разработаны для нейтральной и гипопронации.
GORE-TEX INVISIBLE FIT - 
Технология Invisible Fit обеспечивает водонепроницаемое покрытие, которое надежно соединено с верхом, способствуя более быстрому высыханию.
Держатель шнурка - 
Помогает предотвратить развязывание шнурков.
Технология GEL в задней части стопы - 
Амортизирующий материал, помещенный в среднюю часть подошвы обуви, обеспечивает амортизацию и поглощение ударов.
Амортизация FF BLAST PLUS - 
Пена средней подошвы, обеспечивающая сочетание воздушной амортизации и отзывчивого бега, легче, чем технология FF BLAST.
Защита пальцев ног - 
Помогает повысить прочность в области носка. 
Защита от камней - 
Гибкая конструкция, которая помогает защитить ваши ноги от камней и неровностей рельефа.
Светоотражающие детали - 
Разработаны для улучшения видимости в условиях низкой освещенности.
Подошва ASICSGRIP резиновая - 
Обеспечивает улучшенное сцепление на различных типах местности.
Конструкция с полным контактом с землей - 
Обеспечивает более плавную и эффективную тренировку.</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</si>
  <si>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Gore-Tex. Мембрана: помогает предотвратить попадание дождя и грязи внутрь обуви.; Asics GEL. Дополнительная амортизация.</t>
  </si>
  <si>
    <t>1012B865-500</t>
  </si>
  <si>
    <t>Кроссовки для трейлового бега FUJI LITE 6 созданы для уверенного бега по пересечённой местности, обеспечивая отличный контроль, надёжное сцепление и мягкую, отзывчивую амортизацию. Благодаря технологии FF BLAST PLUS они предлагают ощущение облачной мягкости при каждом шаге, а переработанные материалы и продуманный дизайн делают модель экологичной и удобной.
Обновлённая геометрия средней части стопы и улучшенная фиксация обеспечивают стабильность и комфорт даже на технически сложных трассах.
Особенности модели:
Амортизация FF BLAST PLUS – легкая, облачная, отзывчивая.
ASICSGRIP – прочная резиновая подошва с отличным сцеплением на любом рельефе.
Обновлённая конструкция средней части стопы – для лучшего контроля на сложных участках.
Верх из дышащей искусственной сетки – снижает вес и исключает необходимость в дополнительных накладках.
Улучшенные проушины и посадка – для уверенного ощущения на ноге.
Кружевная лента на язычке – фиксирует шнурки, чтобы не мешали во время бега.
Светоотражающие элементы – повышают видимость в условиях слабой освещённости.
Подходит для веганов – материалы не содержат компонентов животного происхождения.
Характеристики   
Вес: 220/250 г. 
Перепад (дроп): 4 мм.
Выступы подошвы: 4 мм.
Тип сцепления: трейл, каменистая и неровная поверхность.
Кому подойдут: 
Эта модель создана для бегунов, которым важны стабильность, уверенность на трассе и комфорт при движении по пересечённой местности.</t>
  </si>
  <si>
    <t>1012B865-700</t>
  </si>
  <si>
    <t>GEL-CUMULUS 27 LITE-SHOW</t>
  </si>
  <si>
    <t>1012B881-750</t>
  </si>
  <si>
    <t>Почувствуйте мягкость под ногами с кроссовками GEL-CUMULUS 27 LITE-SHOW. Эта версия имеет светоотражающие детали, которые улучшают вашу видимость в условиях низкой освещенности.
Амортизация FF BLAST PLUS и технология PureGEL стратегически расположены в промежуточной подошве. Эти материалы помогают создать более мягкие приземления и более энергичный отрыв носка во время тренировки.
Кроме того, подошва FLUIDRIDE помогает создавать более плавные переходы между шагами.
Разработано для нейтральной и гипопронации. 
Технология FF BLAST PLUS - 
Амортизация обеспечивает легкое поглощение ударов и отзывчивый отскок.
Технология PureGEL - 
Обеспечивает легкую амортизацию и более мягкое приземление.
Верх из сетчатой ​​ткани - 
Помогает улучшить воздухопроницаемость и комфорт.
Подошва FLUIDRIDE - 
Помогает сделать шаги более плавными.
Не менее 75% основного материала верха обуви изготовлено из переработанных материалов для сокращения отходов и выбросов углерода.
Стелька OrthoLite X-30 - 
Обеспечивает мягкий комфорт при наступании.
Вязаная петля на пятке для легкого надевания.</t>
  </si>
  <si>
    <t>1012B899-003</t>
  </si>
  <si>
    <t>1012B899-500</t>
  </si>
  <si>
    <t>1012B899-700</t>
  </si>
  <si>
    <t>1012B916-020</t>
  </si>
  <si>
    <t>Кроссовки GEL-CUMULUS 28 — это легкие беговые кроссовки, разработанные для обеспечения комфорта и плавности движений под стопой.
Пена FF BLAST MAX — одна из наших самых эффективных технологий амортизации. Этот материал разработан для создания эффекта «облакоподобного» приземления и отзывчивого отталкивания от земли во время бега. Материал подошвы FLUIDRIDE стратегически расположен для обеспечения плавных переходов между шагами. В области пятки также используется материал AHAR LO для дополнительного сцепления и износостойкости в местах повышенного износа.</t>
  </si>
  <si>
    <t>1012B916-700</t>
  </si>
  <si>
    <t>1012B930-001</t>
  </si>
  <si>
    <t>Кроссовки GEL-PULSE 17 созданы для обеспечения комфорта, необходимого для бега, тренировок в спортзале и любых других занятий.
Для улучшения амортизации добавилены 2 мм пены в промежуточную подошву. Этот амортизирующий материал состоит из технологий FF BLAST и GEL, обеспечивая мягкий и комфортный бег.
Материалы и технологии
Верх из инженерной сетки
Сетчатый материал, который снижает необходимость в дополнительных накладках.
Амортизация FF BLAST
Пена в промежуточной подошве обеспечивает сочетание невероятной амортизации и отзывчивости при ходьбе.
Технология GEL в задней части стопы
Амортизирующий материал, размещенный в межподошве обуви, обеспечивает смягчение и поглощение ударов.
Резиновая вставка для пятки AHARPLUS
Высокопрочная износостойкая резина ASICS, расположенная в области пятки, примерно в три раза прочнее стандартной резины подошвы.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Предназначено для нейтральной/недостаточной пронации.</t>
  </si>
  <si>
    <t>1012B930-100</t>
  </si>
  <si>
    <t>1012B930-400</t>
  </si>
  <si>
    <t>Кроссовки GEL-PULSE 17 созданы для обеспечения комфорта, необходимого для бега, тренировок в спортзале и любых других занятий.
Для улучшения амортизации добавилены 2 мм пены в промежуточную подошву. Этот амортизирующий материал состоит из технологий FF BLAST и GEL, обеспечивая мягкий и комфортный бег.
Материалы и технологии
Верх из инженерной сетки
Сетчатый материал, который снижает необходимость в дополнительных накладках.
Амортизация FF BLAST
Пена в промежуточной подошве обеспечивает сочетание невероятной амортизации и отзывчивости при ходьбе.
Технология GEL в задней части стопы
Амортизирующий материал, размещенный в межподошве обуви, обеспечивает смягчение и поглощение ударов.
Резиновая вставка для пятки AHARPLUS
Высокопрочная износостойкая резина ASICS, расположенная в области пятки, примерно в три раза прочнее стандартной резины подошвы.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Предназначено для нейтральной/недостаточной пронации.</t>
  </si>
  <si>
    <t>1012B930-500</t>
  </si>
  <si>
    <t>1012B930-700</t>
  </si>
  <si>
    <t>1012B955-500</t>
  </si>
  <si>
    <t>Женские беговые кроссовки Asics GEL-CUMULUS 27 TOKYO сочетают в себе комфорт и функциональность благодаря фирменному дизайну, воплощающему дух Токио. Эта модель — безопасный выбор для бегунов любого уровня подготовки: от тренировок на средние дистанции до длительных пробежек. Лёгкая конструкция и технология амортизации сделают ваши шаги плавными, как облака. Элегантный дизайн дополнит ваш спортивный стиль и сделает бег ещё более приятным.
Промежуточная подошва FF BLAST™ PLUS: обеспечивает длительный комфорт благодаря сверхлегкой и энергичной амортизации.
Технология PureGEL™: поглощает удары, снижает нагрузку на суставы и обеспечивает мягкость при спусках.
Стелька OrthoLite™ X-30: обеспечивает длительную мягкость, воздухопроницаемость и освежающие ощущения во время бега.
Подошва FluidRide™: обеспечивает более плавный переход между шагами благодаря своей гибкой структуре.</t>
  </si>
  <si>
    <t>1012C045-400</t>
  </si>
  <si>
    <t>Беговые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Эта пара кроссовок Asics Gel Kayano 32 Sunny Sizzle является частью коллекции SUNNY SIZZLE, вдохновленной цветовыми оттенками неба, которые можно видеть во время бега на рассвете или закате (золотой час). Они также оснащены легкой сублимированной верхней сеткой, которая специально разработана для того, чтобы Ваши ноги оставались в прохладе и комфорте во время бега весной и летом. Верх и подошва также украшены уникальным градиентным напылением, дополняющим цветовую гамму Golden Hour (Золотой час).
Характеристики:
Вес: 255 г
Дроп: 8 мм
Влагозащитная мембрана: Нет
Поверхность: Асфальт, Беговая дорожка
Пронация: Нейтральная, Гиперпронация
Пол: Женский
Амортизация: Максимальная
Технологии:
Новая, легкая и эластичная сетка верха была оптимизирована для повышения воздухопроницаемости и более плотной посадки, сводя к минимуму необходимость в дополнительный накладках
Усиленный язычок-крылышко вдоль свода стопы также обеспечивает дополнительный комфорт и поддержку
Революционная технология 4D GUIDANCE SYSTEM™ Динамичный модуль в промежуточной подошв, разработанный для интуитивного реагирования на чрезмерную нагрузку, что помогает создать адаптивную (гибкую, индивидуальную) устойчивость для более сбалансированного шага
Обновленная технология PureGEL™ Стратегически расположена под пяткой и на 65% мягче, чем используемая ранее, позволяет еще эффективнее смягчать приземление, снижая нагрузку на суставы и обеспечивая более плавный и комфортный переход с пятки на носок
Пена FF BLAST™ PLUS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премиум-класса OrthoLite X-55 Повышает комфорт и осуществляет контроль влажности
Удобный трикотажный задник фиксирует пятку и облегчает надевание и снятие обуви
Гибридная подошва ASICSGRIP™ Сочетает в себе резину ASICSGRIP™ и материалы AHARPLUS™ для обеспечения улучшенного сцепления на различных поверхностях и повышенной прочности
Светоотражающие детали для улучшения Вашей видимости в условиях недостаточной освещенности
Вес - 255 г
Перепад пятка/носок - 8 мм</t>
  </si>
  <si>
    <t>Asics ASICSGRIP™. Запатентованная ASICS резиновая подошва обеспечивает отличное сцепление с различной поверхностью без ущерба для долговечности.; Asics AHARPLUS. Повышает долговечность.; Asics FF Blast™ Plus. Амортизация.; Asics PureGEL. Обеспечивает легкую амортизацию и более мягкое приземление.; OrthoLite. Амортизация.</t>
  </si>
  <si>
    <t>FUJI SPEED 4</t>
  </si>
  <si>
    <t>1013A179-020</t>
  </si>
  <si>
    <t>Кроссовки для трейлраннинга FUJISPEED 4 созданы для обеспечения максимальной скорости на пересеченной местности. Разработанные для быстрого передвижения по неровной местности, они позволяют свободно и уверенно двигаться с каждым шагом. Благодаря легкому весу ничто не сможет вас замедлить.
Технология PEBAX PLATE перенаправляет вашу энергию вперед, помогая двигаться более плавно и эффективно, особенно при подъемах. Легкая амортизация FF BLAST PLUS обеспечивает невероятно быструю и отзывчивую езду по пересеченной местности. А подошва ASICSGRIP гарантирует лучшее сцепление для еще более быстрых движений.</t>
  </si>
  <si>
    <t>1013A179-400</t>
  </si>
  <si>
    <t>MAGIC SPEED 5</t>
  </si>
  <si>
    <t>1013A183-100</t>
  </si>
  <si>
    <t>Кроссовки MAGIC SPEED 5 обеспечивают энергичный рывок, позволяя вам с большей скоростью преодолевать дистанции и участвовать в соревнованиях.
Они также примерно на 50 г легче, чем предыдущая версия.
В промежуточную подошву добавлены амортизация FF LEAP и технология FF BLAST PLUS, обеспечивающие улучшенные ощущения при беге и мощный отталкивание.
В сочетании с меньшим перепадом высоты (7 мм), меньшей общей высотой подошвы (на 6 мм меньше в пятке и на 5 мм меньше в передней части стопы по сравнению с предыдущей версией) и переработанной карбоновой пластиной, эти кроссовки обеспечивают отзывчивый рывок и лучший контроль. Идеальный выбор для темповых тренировок, интервалов и соревнований. Кроссовки помогают развивать высокую скорость и уверенно держать ритм на всей дистанции.</t>
  </si>
  <si>
    <t>1013A183-300</t>
  </si>
  <si>
    <t>1014A267-410</t>
  </si>
  <si>
    <t>1</t>
  </si>
  <si>
    <t>2H</t>
  </si>
  <si>
    <t>GT-1000 12 GS</t>
  </si>
  <si>
    <t>1014A296-020</t>
  </si>
  <si>
    <t>Кроссовки GT-1000 11 GRADE SCHOOL (Детские) созданы для того, чтобы ноги сохраняли энергию в движении. Система поддержки LITETRUSS размещена в межподошве для повышения устойчивости. Между тем, амортизация E.V.A и технология GEL обеспечивают хорошую амортизацию и ощущение мягкости под ногами. Обувь разработана с учетом детской колодки, что обеспечивает более удобную посадку для растущих ног. Наконец, ASICS GT-1000 12 GS включает в себя твердую резиновую подошву, внутреннюю часть и резиновую прошивку на носке для повышения долговечности.</t>
  </si>
  <si>
    <t>Asics LITETRUSS™. Технология улучшает медиальную поддержку и целостность среднего отдела стопы.; Asics GEL. Дополнительная амортизация.</t>
  </si>
  <si>
    <t>GT-1000 13 PS</t>
  </si>
  <si>
    <t>1014A344-008</t>
  </si>
  <si>
    <t>Кроссовки GT-1000 13 PS (для дошкольников) — универсальные, обеспечивающие устойчивость кроссовки, подходящие для бега на различные дистанции. Мы обновили амортизацию под стопой, чтобы сделать их более комфортными и энергичными.
Эта модель имеет продуманную конструкцию с медиальной частью подошвы и резиновым швом на носке, что повышает прочность. Застёжка на липучке обеспечивает более плотную посадку.
Наконец, технология GEL обеспечивает комфортную амортизацию в течение всего дня.
Система застежки-липучки.</t>
  </si>
  <si>
    <t>K10</t>
  </si>
  <si>
    <t>K11</t>
  </si>
  <si>
    <t>GEL-NOOSA TRI 16 GS</t>
  </si>
  <si>
    <t>1014A346-700</t>
  </si>
  <si>
    <t>Модель GEL-NOOSA TRI™ 15 GRADE SCHOOL.
Кроссовки с сетчатым верхом представлены яркой цветовой гаммой и серией смелых графических изображений «NOOSA».
Кроссовки отличаются повышенным комфортом благодаря промежуточной подошве из ЭВА и повышенной гибкости в передней части стопы, а также прошитой резиновой подошвой на носке для повышения долговечности.</t>
  </si>
  <si>
    <t>Asics EVA. Амортизация.; Asics GEL. Дополнительная амортизация.</t>
  </si>
  <si>
    <t>1014A346-703</t>
  </si>
  <si>
    <t>Детские-подростковые кроссовки для бега, марафонки Asics.
Беговые кроссовки Asics Noosa Tri 16 Gs - это яркая и технологичная модель, разработанная специально для юных спортсменов, которые занимаются бегом, триатлоном или активными тренировками. Эти кроссовки сочетают в себе легкость, поддержку и стильный дизайн, что делает их идеальными для детей, ведущих активный образ жизни.
Кроссовки Asics Noosa Tri 16 Gs - это отличный выбор для юных спортсменов, которые ценят комфорт, стиль и высокое качество обуви. Они помогут детям оставаться активными, уверенными и защищенными во время тренировок.
Легкий сетчатый верх создает уникальный баланс комфорта, воздухопроницаемости и облегания.
Стелька OrthoLite добавляет дополнительную амортизацию и обладает антибактериальными свойствами, предотвращая неприятные запахи.
Промежуточная подошва из ЭВА для дополнительной амортизации.
Технология GEL в передней и задней части стопы обеспечивает эффективное поглощение ударов, снижая нагрузку на суставы и повышая комфорт во время бега.
Резиновая подошва с улучшенным сцеплением обеспечивает стабильность и надежность на различных поверхностях.</t>
  </si>
  <si>
    <t>NOVABLAST 5 GS</t>
  </si>
  <si>
    <t>1014A367-004</t>
  </si>
  <si>
    <t>Кроссовки детские для бега NOVABLAST 5 GRADE SCHOOL оснащены отзывчивой системой амортизации, которая помогает производить энергичный отскок. Кроссовки усилены резиновой строчкой на носке, фирменной надписью на подошве и конструкцией подошвы с закругленными краями, что обеспечивает большую эластичность и дополнительную прочность. Они также разработаны для обеспечения лучшего толчка, чтобы ваш малыш мог бегать с большим комфортом.
Верх из сетки.
Колодка, разработанная специально для детей.
Повышенная прочность.
Технология EVA — обеспечивает отзывчивую амортизацию.
Стелька производится с использованием процесса окрашивания в растворе, что снижает потребление воды примерно на 33% и выбросы углерода примерно на 45% по сравнению с обычной технологией окрашивания.
Перепад пятки: 8,5 мм</t>
  </si>
  <si>
    <t>GT-1000 14 GS</t>
  </si>
  <si>
    <t>1014A382-002</t>
  </si>
  <si>
    <t>Кроссовки детские GT-1000 14 GS (для школьников) — это универсальная модель, удобная и прочная для активных детей.
Колодка, разработанная специально для детей, и маркировка размера на стельке помогают адаптировать обувь к растущим стопам. Кроме того, облегающая переднюю часть стопы подошва и резиновая прострочка на мыске повышают износостойкость.
В пятке размещена технология GEL. Это обеспечивает комфорт для маленьких детей во время повседневной активности.
Поверхность Асфальт.
Перепад высоты пятки 8,5 мм
Вес 207 г
Материалы и технологии
Сетчатый верх легкий и прочный.
Стелька из ЭВА
Стелька обеспечивает амортизацию и отвод влаги для более прохладной и сухой среды.
Технология GEL в задней части стопы
Амортизирующий материал, расположенный в межподошве обуви, обеспечивает амортизацию и поглощение ударов.
По меньшей мере 75% основного материала верха обуви изготовлено из переработанных материалов, что позволяет сократить количество отходов и выбросы углекислого газа.
Стелька изготовлена ​​методом окрашивания в растворе, что снижает потребление воды примерно на 33% и выбросы углекислого газа примерно на 45% по сравнению с традиционной технологией окрашивания.
Подходит для стоп с избыточной пронацией.</t>
  </si>
  <si>
    <t>PATRIOT 14 GS</t>
  </si>
  <si>
    <t>1014A392-403</t>
  </si>
  <si>
    <t>1H</t>
  </si>
  <si>
    <t>3</t>
  </si>
  <si>
    <t>3H</t>
  </si>
  <si>
    <t>4</t>
  </si>
  <si>
    <t>GEL-DEDICATE 8 PADEL</t>
  </si>
  <si>
    <t>1041A414-003</t>
  </si>
  <si>
    <t>Падел</t>
  </si>
  <si>
    <t>Кроссовки Asics GEL-Dedicate 8 Padel представляют собой специальную обувь, разработанную для падельного тенниса, популярной ракетной игры с элементами тенниса.  Кроссовки GEL-DEDICATE 8 PADEL обеспечивают хорошую устойчивость и гибкость, позволяя вам сосредоточиться во время матча.
Верх этой обуви имеет накладки из синтетической кожи для улучшения поддержки.
1. Технология амортизации GEL: Кроссовки оборудованы технологией амортизации GEL в области передней и задней части подошвы для эффективной амортизации ударов и улучшения комфорта во время интенсивных движений на корте.
2. Поддержка и защита стопы: Кроссовки обладают прочной конструкцией и обеспечивают хорошую поддержку стопы во время движения по корту, а также защиту от возможных травм.
3. Дышащий материал верха: Верх кроссовок выполнен из дышащего материала, который обеспечивает хорошую вентиляцию и комфорт для стопы во время игры.
4.  Резиновая подметка кроссовок обладает адаптивным рисунком протектора, который обеспечивает отличное сцепление с поверхностью корта и минимизирует трение при быстрых движениях.
Кроссовки Asics GEL-Dedicate 8 Padel идеально подходят для падельных игроков, которые ценят комфорт, поддержку и защиту стопы во время игры.</t>
  </si>
  <si>
    <t>SOLUTION SWIFT FF 2</t>
  </si>
  <si>
    <t>1041A466-104</t>
  </si>
  <si>
    <t>Кроссовки для тенниса SOLUTION SWIFT FF 2 разработаны для игроков, способных играть на всех участках корта, как у сетки, так и на задней линии. Они имеют гибкую подошву, обеспечивающую функциональность при движениях в разных направлениях.
В промежуточной подошве этой обуви используется амортизирующая пена FLYTEFOAM. Это легкий пеноматериал, обеспечивающий повышенную амортизацию.
Поддерживающая вставка TRUSSTIC из полимерной смолы в средней части стопы помогает вам быстро и уверенно выполнять резкие повороты на корте.
Дизайн подошвы этих кроссовок повторяет дизайн подошвы кроссовок SOLUTION SPEED FF. Она имеет вертикальный штриховой рисунок для улучшения сцепления с кортом.
Усиленный носок.
Амортизация Flytefoam обеспечивает лёгкое поглощение ударов.</t>
  </si>
  <si>
    <t>SONICSMASH FF</t>
  </si>
  <si>
    <t>1041A538-400</t>
  </si>
  <si>
    <t>1052A076-105</t>
  </si>
  <si>
    <t>Кроссовки волейбольные для закрытых помещений SKY ELITE FF MT 3 помогут вам совершать мощные прыжки, позволяя вашей игре и разуму достичь новых высот.
Чтобы создать более быстрое ускорение для более высоких прыжков, в этой модели кроссовок используется технология RISETRUSS для мощного отталкивания.
Обновленная промежуточная подошва, с  амортизацией FF BLAST PLUS, чтобы обеспечить улучшенную амортизацию и более энергичный отскок при прыжках.
Наконец, конструкция верха обеспечивает большую поддержку, что помогает создать ощущение фиксации, улучшенную посадку и повышенную эффективность усилия.
Сетка, возвращающая энергию, помогает удерживать стопу на месте от отрыва до приземления.
Стелька производится с помощью процесса окрашивания в растворе, который сокращает потребление воды примерно на 33% и выбросы углерода примерно на 45% по сравнению с традиционной технологией окрашивания.
Амортизация FF BLAST PLUS - 
Эта пена изготовлена ​​не менее чем на 20% из биоматериала из возобновляемых источников, таких как отходы переработки сахарного тростника.
Технология RISETRUSS - 
Помогает игрокам преобразовывать горизонтальную силу в вертикальную силу без потери энергии.
Изогнутая форма каблука - 
Позволяет спортсменам более плавно входить в поворот и готовиться к более мощному прыжку.</t>
  </si>
  <si>
    <t>1053A079-100</t>
  </si>
  <si>
    <t>GEL-TASK 4</t>
  </si>
  <si>
    <t>1071A103-103</t>
  </si>
  <si>
    <t>Кроссовки GEL-TASK 4 для волейбола имеют универсальный дизайн, обеспечивающий превосходную поддержку, гибкость и амортизацию.
Благодаря прочной конструкции в передней части стопы эта обувь обеспечивает гибкость и поддержку при движении в разных направлениях. Обувь изготовлена из прочной синтетической кожи и имеет сетчатые вставки, которые сохраняют ноги в прохладе.
Технология GEL в передней части стопы поглощает сильные удары во время прыжков или резких остановок.</t>
  </si>
  <si>
    <t>1071A104-105</t>
  </si>
  <si>
    <t>1071A116-001</t>
  </si>
  <si>
    <t>BLADE FF 2</t>
  </si>
  <si>
    <t>1071A117-102</t>
  </si>
  <si>
    <t>Кроссовки для игры в помещении BLADE FF 2 созданы для того, чтобы помочь вам быстрее двигаться и быстро реагировать на корте. Благодаря легкой амортизации и встроенной поддержке для движения вперед, они позволяют вам двигаться уверенно и быть на шаг впереди в каждой игре.
Технология TPU SPEEDTRUSS обеспечивает устойчивость, позволяя при этом двигаться быстро и мощно. Подошва Precision Outsole и гибкие канавки X-GUIDANCE повышают гибкость для плавных движений в разных направлениях. Кроме того, технология FLYTEFOAM в сочетании с перепадом высоты пятки в 15 мм обеспечивает дополнительную поддержку, помогая вам реагировать гораздо быстрее.</t>
  </si>
  <si>
    <t>Asics X GUIDANCE. Улучшает гибкость.; Asics SPEEDTRUSS™. Улучшает быстроту и режущие движения.; Asics FlyteFoam. Самая легкая промежуточная подошва ASICS, обеспечивающая непрерывную амортизацию.</t>
  </si>
  <si>
    <t>1072A095-107</t>
  </si>
  <si>
    <t>Женские волейбольные кроссовки Asics Beyond FF разработаны для обеспечения улучшенной поддержки и амортизации, чтобы Вы могли двигаться по площадке более комфортно и уверенно. Благодаря новой конструкции воротника в области щиколотки и использованию бесшовной конструкции верха, эта обувь стала более надежной при быстрых движениях.
 Новая конструкция подошвы с уменьшенным перепадом между пяткой и носком, который составляет теперь 5 мм, и опорный блок TRUSSTIC помогают добиться лучшего ускорения и более мощных прыжков при ударах по мячу или блоке.
Верх выполнен из сетки с отличной  воздухопроницаемостью и дополнен бесшовными накладками для дополнительной поддержки стопы, стабильности и гибкости.
Технология TRUSSTIC (литой пластиковый элемент) в промежуточной подошве препятствует ее скручиванию и улучшает стабильность.
Амортизация FLYTEFOAM PROPEL Помогает создавать мощные прыжки и мягкое приземление.
Резиновая подошва обеспечивает надежное сцепление с поверхностью.
Перепад пятка/носок составляет 5 мм.</t>
  </si>
  <si>
    <t>1072A107-104</t>
  </si>
  <si>
    <t>GEL-TACTIC 13</t>
  </si>
  <si>
    <t>1072A118-700</t>
  </si>
  <si>
    <t>Женские кроссовки Asics GEL-TACTIC 13 созданы для тех, кто стремится к наилучшей производительности на закрытых кортах. Эта модель обеспечивает непревзойденную устойчивость и сцепление, что позволяет выполнять уверенные и контролируемые движения в любом направлении. Идеальный выбор для игрока, стремящегося к стабильности и комфорту.
Система сцепления и технология STABLETRUSS с боковой стенкой обеспечивают надежную поддержку и стабилизацию стопы, что особенно важно при резких движениях из стороны в сторону. Закругленная конструкция подошвы и круговой рисунок с горизонтальными канавками способствуют превосходному сцеплению и быстрому переносу веса, гарантируя баланс и уверенность в каждом шаге.
Верх кроссовок выполнен из дышащей сетчатой ткани с бесшовным покрытием, что обеспечивает комфорт и легкость. Технология амортизации GEL поглощает удары и смягчает приземления, снижаю нагрузку на суставы. Подошва с завернутыми краями дополнительно улучшает сцепление, делая эти кроссовки идеальными для интенсивной игры.</t>
  </si>
  <si>
    <t>SPLIT ELITE</t>
  </si>
  <si>
    <t>1081A050-601</t>
  </si>
  <si>
    <t>Кроссовки для борьбы SPLIT ELITE помогают вам сохранять сосредоточенность и готовность к матчу. Сетчатая конструкция создает стратегический поток воздуха, чтобы ваши ноги чувствовали себя комфортно. Средняя часть стопы обуви обеспечивает улучшенную поддержку и комфорт. Круговой рисунок подошвы отличается гибкой конструкцией, которая обеспечивает хорошее сцепление на протяжении всего матча.
Подложки из полупрозрачной сетки - 
Улучшают воздухопроницаемость.
Стелька производится с помощью процесса окрашивания в растворе, который сокращает потребление воды примерно на 33% и выбросы углерода примерно на 45% по сравнению с традиционной технологией окрашивания.</t>
  </si>
  <si>
    <t>36.5</t>
  </si>
  <si>
    <t>37.5</t>
  </si>
  <si>
    <t>MATCONTROL 3</t>
  </si>
  <si>
    <t>1081A053-102</t>
  </si>
  <si>
    <t>Модель MATCONTROL 3 для борьбы, разработанная для борцов, которым нужна обувь, сочетающая в себе поддержку и долговечность, представляет собой универсальное предложение, подходящее как для тренировок, так и для матчей.
Созданные с учетом надежной гибкости, эти кроссовки имеют гибкую конструкцию верха, которая движется вместе с естественным движением стопы, не жертвуя поддержкой. Дополненный отсеком для шнурков в люверсе, этот компонент помогает шнуркам оставаться заправленными и завязанными во время матчей. Кроме того, кроссовки включают в себя медиальный боковой поддерживающий блок для лучшей устойчивости во время различных движений.
Обувь также оснащена сгибающимися канавками на подошве, что обеспечивает лучшее сцепление с ковровыми поверхностями, что обеспечивает большую гибкость.</t>
  </si>
  <si>
    <t>40.5</t>
  </si>
  <si>
    <t>42.5</t>
  </si>
  <si>
    <t>SNAPDOWN 4</t>
  </si>
  <si>
    <t>1081A058-401</t>
  </si>
  <si>
    <t>Борцовки SNAPDOWN 4 предназначены для борцов среднего уровня.
Надежная модель для борьбы, способная выдерживать суровые нагрузки в течение всего сезона. Эта обувь сконструирована с прошитыми накладками и сетчатыми подкладками, которые обеспечивают улучшенную воздухопроницаемость.
Обувь имеет обернутый дизайн с боковой и медиальной стороны. Это помогает зафиксировать ваши ноги во время различных движений во время борьбы.
Конструкция подошвы способствует лучшему сцеплению с ковровыми поверхностями, а уникальный рисунок представляет собой ряд круговых форм, которые улучшают сцепление при постановке стопы на поверхность.Стелька из ЭВА.</t>
  </si>
  <si>
    <t>белый/синий</t>
  </si>
  <si>
    <t>1081A066-100</t>
  </si>
  <si>
    <t>Разработанная для борцов, которым нужна обувь, сочетающая в себе поддержку и долговечность, модель борцовок SPLIT ELITE представляет собой универсальное предложение, которое подходит как для тренировок, так и для матчей.
Эти кроссовки, разработанные с учётом гибкости, имеют гибкую конструкцию верха, которая повторяет естественные движения стопы, не жертвуя поддержкой. В сочетании с отсеком для шнурков, этот компонент помогает шнуркам оставаться заправленными и завязанными во время матча.
Обувь также оснащена сгибательными канавками на подошве для улучшения сцепления с ковровыми поверхностями, что обеспечивает большую гибкость. стелька из ЭВА</t>
  </si>
  <si>
    <t>черный/белый</t>
  </si>
  <si>
    <t>MATFLEX 7 GS</t>
  </si>
  <si>
    <t>1084A011-022</t>
  </si>
  <si>
    <t>Борцовки детские MATFLEX 7 созданы для долговечности и комфорта.
Они оснащены дышащими сетчатыми подкладками и поддерживающими накладками, которые помогают улучшить устойчивость во время различных маневров. Стелька EVA помогает обеспечить улучшенную амортизацию под ногами.</t>
  </si>
  <si>
    <t>K12</t>
  </si>
  <si>
    <t>2</t>
  </si>
  <si>
    <t>32.5</t>
  </si>
  <si>
    <t>34.5</t>
  </si>
  <si>
    <t>35.5</t>
  </si>
  <si>
    <t>ASICS  GEL-KAYANO TRAINER KNIT</t>
  </si>
  <si>
    <t>H7S3N-9301</t>
  </si>
  <si>
    <t>GEL-KAYANO TRAINER - это высокотехнологичные кроссовки, идеально сочетающие амортизацию, комфорт и модный дизайн. Узнаваемые боковые детали в виде тигриных полосок добавляют уверенности вашим движениям. Дополнительную защиту задней части стопы обеспечивает протектор и монолитный текстильный верх.</t>
  </si>
  <si>
    <t>верх: текстиль, ТПУ, подкладка: текстиль, подошва: резина</t>
  </si>
  <si>
    <t>H899N-2626</t>
  </si>
  <si>
    <t>бордовый</t>
  </si>
  <si>
    <t>ASICS GEL KAYANO TRAINER</t>
  </si>
  <si>
    <t>HN707-0101</t>
  </si>
  <si>
    <t>Asics отлично умеет вдохнуть новую жизнь в классические силуэты и модернизировать их. GEL-KAYANO TRAINER — одна из таких моделей с яркой текстурированной белой/разноцветной вязаной верхней частью, которая облегает стопу, как носок, а также обеспечивает дополнительную устойчивость благодаря каркасу из ТПУ, который стабилизирует среднюю часть стопы. Подошва в белую крапинку дополняет общий вид кроссовок GEL-KAYANO TRAINER Knit low.
Asics GEL-KAYANO TRAINER MT  
- Верх из эластичного трикотажа.
-  ТПУ
Гелевая амортизация
Резиновая подошва</t>
  </si>
  <si>
    <t>THERMAL GLOVES</t>
  </si>
  <si>
    <t>3013A424-002</t>
  </si>
  <si>
    <t>Перчатки</t>
  </si>
  <si>
    <t>WAISTPACK - универсальный аксессуар для бега. Эта набедренная сумка оснащена эластичной лентой, которая снижает натирания и скольжение, а также регулируемой посадкой и светоотражающим спиральным логотипом ASICS спереди.</t>
  </si>
  <si>
    <t>21-23</t>
  </si>
  <si>
    <t>GEL-KAYANO TRAINER EVO</t>
  </si>
  <si>
    <t>H621N-2013</t>
  </si>
  <si>
    <t>Повседневная обувь</t>
  </si>
  <si>
    <t>Модель GEL-KAYANO TRAINER EVO сочетает в себе амортизацию и комфорт, а также представляет собой современную интерпретацию оригинального стиля KAYANO TRAINER. Формованные верхние и боковые детали гарантируют свободу движений, а протектор задней части стопы обеспечивает дополнительную защиту. Контрастная средняя часть подошвы и полоски ASICS по верху модели создают уникальный облик.</t>
  </si>
  <si>
    <t>верх: 100% полиэстер, подкладка: 100% полиэстер, подошва: 100% резина, 100% ЭВА</t>
  </si>
  <si>
    <t>TIGER RUNNER II</t>
  </si>
  <si>
    <t>1202A400-108</t>
  </si>
  <si>
    <t>Женские кроссовки Tiger RUNNER II черпают вдохновение из движения бега трусцой 1980-х годов. Их ностальгическая эстетика отличается современными украшениями, такими как обновленные материалы и амортизационные свойства.
Эстетика гоночных кроссовок Heritage Racing Flat заимствует различные нюансы из архивных силуэтов OHAIO и X-CALIBER. Верхняя часть также отличается улучшенной конструкцией колодки и стелькой EZFOAM для большего комфорта.
Сформированная с более толстой пенной подошвой EVA, эта обувь разработана для обеспечения улучшенного комфорта под ногами. Кроме того, измененный рисунок подошвы имеет рифленый рисунок протектора для более динамичного визуального эффекта.</t>
  </si>
  <si>
    <t>верх: иск.кожа; подкладка: текстиль; подошва: резина</t>
  </si>
  <si>
    <t>1203A612-102</t>
  </si>
  <si>
    <t>Кроссовки TIGER RUNNER II вдохновлены беговым движением 1980-х годов. Их ностальгический дизайн сочетается с современными элементами, такими как накладки из синтетической кожи.
Эстетика классических беговых кроссовок заимствует различные нюансы из архивных моделей OHAIO и X-CALIBER. Верхняя часть также имеет улучшенную конструкцию колодки и стельку для большего комфорта.
Благодаря более толстой промежуточной подошве из пеноматериала EVA, эти кроссовки разработаны для обеспечения улучшенного комфорта под стопой. Кроме того, обновленный рисунок подошвы имеет волнистый протектор для более динамичного визуального эффекта.</t>
  </si>
  <si>
    <t>белый/бежевый</t>
  </si>
  <si>
    <t>GEL-VENTURE 6</t>
  </si>
  <si>
    <t>1203A297-022</t>
  </si>
  <si>
    <t>Трейловая обувь GEL-VENTURE 6 была модифицирована для современных городских исследователей. 
Верхняя часть покрыта синтетическими кожаными панелями для создания современной эстетики. Эти панели также обеспечивают целевую поддержку, которая помогает зафиксировать ваши ноги.
Кроссовки ASICS GEL-VENTURE 6 — это популярная модель, предназначенная для активного отдыха. 
Основные характеристики:
Амортизация: Модель оснащена технологией GEL, которая обеспечивает отличное поглощение ударов, что помогает снизить нагрузку на суставы во время передвижения по неровным и жестким поверхностям.
Поддержка: Кроссовки имеют анатомическую форму, которая обеспечивает надежную поддержку стопы. Это помогает предотвратить травмы и дискомфорт во время длительных пробежек.
Протектор: Подошва имеет агрессивный протектор, который обеспечивает хорошее сцепление на различных типах поверхности, включая грязь, камни и траву. Это делает их идеальными для трейловых маршрутов.
Устойчивость к износу: Верхняя часть кроссовок выполнена из прочных и износостойких материалов, что делает их надежными в условиях активного использования.
Комфорт: Мягкая стелька и дышащие материалы обеспечивают комфортную посадку и хорошую вентиляцию.
Дизайн: Кроссовки имеют стильный и современный внешний вид, что делает их подходящими не только для бега, но и для повседневной носки.
ASICS GEL-VENTURE 6 идеально подходят для трейловых пробежек, походов и активного отдыха. Их можно использовать как для тренировок, так и для повседневной носки, что делает их универсальным выбором для активных людей.</t>
  </si>
  <si>
    <t>GEL-NYC</t>
  </si>
  <si>
    <t>1201A789-020</t>
  </si>
  <si>
    <t>Кроссовки Asics GEL-NYC - стильные и высокофункциональные. Они обладают технологией амортизации GEL в передней и задней части подошвы, что обеспечивает отличную амортизацию и смягчение ударов. 
Верх кроссовок выполнен из прочного материала, который обеспечивает хорошую вентиляцию и поддержку стопы во время движения. Удобная текстильная подкладка обеспечивает комфорт и приятное ощущение внутри обуви. Резиновая подметка с адаптивным рисунком протектора обеспечивает отличное сцепление с поверхностью различных типов дорог и трасс. 
Оpигинальный дизайн.
Панели из сетчатого материала.
Контрастные вставки.
Усиленная носочная область.
Стабилизационная вставка в пяточной области.
Технология GEL.
Износостойкая резиновая подметка.
Контрастный брендинг.</t>
  </si>
  <si>
    <t>черный, серый</t>
  </si>
  <si>
    <t>верх: 60% кожа, 40% полиэстер, подкладка: 100% полиэстер, подошва: 100% резина</t>
  </si>
  <si>
    <t>1203A438-006</t>
  </si>
  <si>
    <t>Кроссовки GEL-VENTURE 6 были модифицированы в соответствии с современными реалиями. 
Кроссовки ASICS GEL-VENTURE 6 — это универсальная модель, предназначенная для бега по трейлам и активного отдыха.
Основные характеристики:
Амортизация: Кроссовки оснащены технологией GEL, которая обеспечивает хорошее поглощение ударов, что помогает снизить нагрузку на суставы во время переджижения по неровным поверхностям.
Поддержка: Анатомическая форма и конструкция кроссовок обеспечивают надежную поддержку стопы, что помогает предотвратить травмы и дискомфорт во время длительных пробежек.
Протектор: Подошва имеет агрессивный протектор, который обеспечивает отличное сцепление на различных типах поверхности, включая грязь, камни и траву.
Комфорт: Мягкая стелька и дышащие материалы обеспечивают комфортную посадку и хорошую вентиляцию.
Дизайн: Кроссовки имеют стильный и современный внешний вид, что делает их подходящими не только для бега, но и для повседневной носки.
ASICS GEL-VENTURE 6 идеально подходят для трейловых пробежек, походов и активного отдыха. Они могут использоваться как для тренировок, так и для повседневной носки, что делает их универсальным выбором для активных людей.</t>
  </si>
  <si>
    <t>GEL-1130</t>
  </si>
  <si>
    <t>1203A609-001</t>
  </si>
  <si>
    <t>Кроссовки GEL-1130, отражающие эволюцию дизайна на протяжении десятилетий, отдают дань уважения девятой версии серии GEL-1000. Эти стабилизирующие беговые кроссовки 2008 года обеспечивают поддержку, куда бы ни завели вас ваши мысли.
Традиционные материалы были использованы повторно, чтобы придать ретро-кроссовкам более современный вид.
Кроме того, комфорт этих кроссовок в стиле ретро переосмыслен для городских улиц: технология GEL в области пятки обеспечивает длительный комфорт.
Эта модель получила новое воплощение благодаря накладкам и дышащей сетчатой ​​подкладке.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Технология амортизации GEL обеспечивает превосходное поглощение ударов.
В этой модели сохранена система поддержки TRUSSTIC.
По меньшей мере 20% синтетической кожи верха обуви изготовлено из переработанных материалов.</t>
  </si>
  <si>
    <t>черный/бежевый</t>
  </si>
  <si>
    <t>GEL-CITREK</t>
  </si>
  <si>
    <t>1201A759-006</t>
  </si>
  <si>
    <t>Кроссовки GEL-CITREK вдохновлены нашей линейкой моделей обуви для бега по пересеченной местности. Они также оснащены различными деталями для бега, которые придают кроссовкам современный вид. Эти кроссовки имеют прочную вставку из рипстопа на сетчатом верхе. Он дополнен многослойной эстетичной отделкой из синтетической кожи. Наконец, межподошва дополнена технологией GEL в пятке, обеспечивающей хороший комфорт.
Дышащий сетчатый верх.
Амортизация из ЭВА. Внутренний задник повышает устойчивость.Технология Rearfoot GEL улучшает амортизацию и создает ощущение большей мягкости при ударе стопы.</t>
  </si>
  <si>
    <t>верх: сетка, иск.кожа, подкладка: текстиль, подошва: резина</t>
  </si>
  <si>
    <t>JAPAN S</t>
  </si>
  <si>
    <t>1191A328-104</t>
  </si>
  <si>
    <t>Кеды</t>
  </si>
  <si>
    <t>Кроссовки Asics JAPAN S — это мужская повседневная обувь, вдохновленная винтажными моделями 1980-х годов. Они представляют собой усовершенствованную версию ретро-кроссовок с улучшенной конструкцией и модифицированной подошвой, предлагая непревзойденный стиль и комфорт. Винтажная баскетбольная эстетика создается за счет ностальгических деталей, таких как фирменные полоски ASICS на боковых панелях.
- Легкая конструкция кроссовок обеспечивает комфортное ношение в течение всего дня, снижая усталость ног.
- Модифицированная подошва улучшает амортизацию, поддерживая вашу активность на любых поверхностях и минимизируя нагрузку на стопы.
- Надпись "ASICS" на пятке добавляет культовый элемент, который подчеркивает уникальность дизайна.
- Кроссовки Asics прекрасно интегрируются в повседневный гардероб, сочетая в себе традиции и современность.
- Оптимальное сочетание классического стиля и комфорта делает их идеальным выбором для поклонников ретро-обуви и тех, кто ценит эстетику и функциональность.</t>
  </si>
  <si>
    <t>верх: иск.кожа, нат.кожа; подкладка: текстиль; подошва: резина</t>
  </si>
  <si>
    <t>JAPAN S PF</t>
  </si>
  <si>
    <t>1192A212-100</t>
  </si>
  <si>
    <t>Кроссовки JAPAN S PF созданы на основе одного из наших ретро-предложений 1981 года. Эта переработанная версия отличается низким силуэтом, носком в стиле корта и ретро-цветовыми решениями. Обновляя подошву с помощью платформы, эта обувь дополняется превосходным комфортом и улучшенной амортизацией. Имитируя эстетику ретро-баскетбольных кроссовок, этот традиционный стиль также сочетается с ностальгическим брендингом ASICS, таким как надпись «ASICS» на пятке.</t>
  </si>
  <si>
    <t>SKYHAND OG</t>
  </si>
  <si>
    <t>1203A451-400</t>
  </si>
  <si>
    <t>Кроссовки SKYHAND OG возвращаются с оригинальным гандбольным наследием. Сохранив свои дизайнерские черты 1990-х годов, эта модель с более узким силуэтом для корта получила обновленный дизайн с учетом современных требований к комфорту.
Обновленная конструкция включает в себя вставки из синтетической кожи и замши, а также резиновую подошву. Вставка в пятке также оснащена амортизацией из ЭВА.
В то же время, ретро-элементы дизайна сочетаются с модернизированным задником и стелькой, обеспечивая неизменно высокое качество и комфорт.</t>
  </si>
  <si>
    <t>BIG ASICS OTH HOODIE</t>
  </si>
  <si>
    <t>2032A990-020</t>
  </si>
  <si>
    <t>Толстовка</t>
  </si>
  <si>
    <t>Толстовки и ветровки</t>
  </si>
  <si>
    <t>HOODIE BIG ASICS OTH из ткани французского терри с карманом в виде кенгуру спереди и шнурком на капюшоне. Кроме того, у этого худи есть эффектный логотип ASICS на груди. Кулиска на капюшоне для идеальной защиты тела. Карман-кенгуру для практичного хранения вещей.</t>
  </si>
  <si>
    <t>67% хлопок, 33% полиэстер</t>
  </si>
  <si>
    <t>Logo Sweat FZ Hoodie</t>
  </si>
  <si>
    <t>2191A099-001</t>
  </si>
  <si>
    <t>Этот худи с молнией по всей длине от ASICS Tiger для мужчин и женщин выполнен в ретро-стиле – источником вдохновения были архивы спортивной одежды. Его отличает уникальный дизайн швов, вышивка на переднем кармане и очень мягкая на ощупь хлопковая ткань. Материал: 95% хлопок, 5% спандекс.</t>
  </si>
  <si>
    <t>95% хлопок, 5% спандекс</t>
  </si>
  <si>
    <t>TAILORED OTH BRUSHED HOODY</t>
  </si>
  <si>
    <t>2032A294-001</t>
  </si>
  <si>
    <t>Толстовка с капюшоном из мягкого хлопкового материала с начесом идеально подходит для создания многослойных образов и обеспечит комфорт и чувство защищенности — это отличный выбор для женщины, ведущей активный образ жизни. В этой толстовке любая тренировка будет стильной. Ее облегающий крой выгодно подчеркивает линии фигуры. Эта толстовка — лучший согревающий слой как для спортзала, так и для повседневных образов. Капюшон на кулиске, который обеспечивает дополнительные тепло и комфорт, можно регулировать.</t>
  </si>
  <si>
    <t>темно-серый</t>
  </si>
  <si>
    <t>100% хлопок</t>
  </si>
  <si>
    <t>2032A990-001</t>
  </si>
  <si>
    <t>Эта толстовка BIG ASICS OTH HOODIE изготавливается из ткани "френч терри" и дополнена карманом спереди и шнурком в капюшоне. Кроме того, на груди этой толстовки нанесен смелый фирменный логотип ASICS.</t>
  </si>
  <si>
    <t>67% хлопок, 33% полиэстер.</t>
  </si>
  <si>
    <t>SEAMLESS SS TOP</t>
  </si>
  <si>
    <t>155216PR-8095</t>
  </si>
  <si>
    <t>Футболка</t>
  </si>
  <si>
    <t>Футболки и майки</t>
  </si>
  <si>
    <t>Легкая мужская футболка ASICS SEAMLESS SS TOP идеально подходит как для занятий легкой атлетикой, так и для других видов спорта.
 Благодаря мягкому синтетическому материалу, футболка эффективно впитывает влагу с поверхности кожи и обеспечивает исключительный комфорт.
Плоские швы исключают раздражение или натирание кожи.</t>
  </si>
  <si>
    <t>AOP SS TOP</t>
  </si>
  <si>
    <t>2012C853-300</t>
  </si>
  <si>
    <t>Футболка женская ASICS AOP SS TOP  — яркая и модная футболка с полноформатным принтом (AOP — All Over Print), создающим визуальный эффект динамики и движения. Изготовлена из 100% полиэстера с технологией влагоотведения, обеспечивающей сухость даже при интенсивной нагрузке. Принт устойчив к стиркам и не выцветает, сохраняя насыщенность цвета. Классический крой с короткими рукавами и округлым вырезом подходит для любого типа фигуры. Отличный выбор для тех, кто хочет выразить индивидуальность на тренировке — сочетает высокую функциональность с ярким дизайном, подходящим как для бега, так и для повседневной носки.</t>
  </si>
  <si>
    <t>NAGINO TOP</t>
  </si>
  <si>
    <t>2032C684-400</t>
  </si>
  <si>
    <t>Майка</t>
  </si>
  <si>
    <t>Майка женская ASICS NAGINO TOP — классическая майка с умеренной компрессией, созданная для тех, кто ценит комфорт и натуральность. Состав: 65% хлопок, 35% полиэстер — обеспечивает мягкость, приятное ощущение на коже и улучшенную влагоотводящую способность по сравнению с чистым хлопком. Прямой крой, круглый вырез и лёгкий вес делают её универсальной для лёгких тренировок, прогулок и отдыха. Логотип ASICS на груди выполнен в минималистичном стиле — тонкий, элегантный, не перегружает образ. Идеальна как базовая вещь в гардеробе активной женщины, сочетающая природную мягкость и современную практичность.</t>
  </si>
  <si>
    <t>2012C385-020</t>
  </si>
  <si>
    <t>ASICS Seamless Top – лёгкая футболка с минимальным количеством швов для бега и фитнеса. Мягкий трикотажный материал великолепно отводит влагу от тела и быстро высыхает, а светоотражающие вставки обеспечивают безопасность в условиях плохой освещенности.
• Actibreeze: технология для придания ткани высокой воздухопроницаемости для максимального комфорта во время тренировок;
• круглый вырез;
• светоотражающие элементы для видимости в условиях плохой освещённости.</t>
  </si>
  <si>
    <t>ESNT SS TOP HEX</t>
  </si>
  <si>
    <t>2032A284-400</t>
  </si>
  <si>
    <t>Футболка женская ASICS ESNT SS TOP HEX  — уютная и практичная футболка для лёгких тренировок и повседневного ношения. Состав: 60% хлопок, 40% полиэстер — сочетает мягкость натурального волокна с прочностью и износостойкостью синтетики. Дизайн в стиле «HEX» (шестиугольники) отражает современный минимализм ASICS. Прямой крой, круглый вырез и лёгкий вес делают её идеальной базовой вещью. Логотип бренда на груди выполнен в нейтральном стиле — не бросается в глаза, но подчёркивает принадлежность к спортивной культуре. Подходит для йоги, прогулок, поездок и отдыха.</t>
  </si>
  <si>
    <t>60% хлопок, 40% полиэстер</t>
  </si>
  <si>
    <t>NAGINO SEAMLESS BRA</t>
  </si>
  <si>
    <t>2032C682-400</t>
  </si>
  <si>
    <t>Бра</t>
  </si>
  <si>
    <t>Бесшовный топ-бра Asics Nagino - это удобный и поддерживающий спортивный бюстгальтер для женщин. Он изготовлен из бесшовного материала, который идеально облегает тело и поэтому обеспечивает приятные ощущения при ношении. Дизайн бесшовных бюстгальтеров Asics Nagino современный и спортивный. Он доступен в различных цветах и ​​имеет логотип Asics спереди. Бюстгальтер имеет среднюю поддержку и оснащен съемными подушечками для индивидуальной посадки. Бесшовный бюстгальтер Asics Nagino изготовлен из легкого и дышащего материала, который обеспечивает оптимальную вентиляцию и отведение влаги. Бюстгальтер особенно прочный и сохраняет форму, что делает его идеальным для интенсивных тренировок. Этот спортивный бюстгальтер - идеальный выбор для всех женщин, которые ищут удобный и поддерживающий бюстгальтер, подходящий для различных видов активности, таких как йога, пилатес или фитнес.</t>
  </si>
  <si>
    <t>NAGINO 4IN RUN SHORT</t>
  </si>
  <si>
    <t>2012C750-400</t>
  </si>
  <si>
    <t>Шорты</t>
  </si>
  <si>
    <t>Бегайте свободно, ни на что не отвлекаясь в этих спортивных женских шортах.
Шорты с тайтсами из лёгкой и быстросохнущей ткани обеспечивают свободу движений во время бега без отвлекающих факторов.
- Высокая талия для идеальной посадки.
- Лёгкая и быстросохнущая ткань.
- Карман для телефона на молнии.
- Дополнительная петля для хранения дополнительных слоёв одежды
 - Длина внутреннего шва 10 см.
- Светоотражающие детали улучшают видимость в условиях низкой освещённости.</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</si>
  <si>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</si>
  <si>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</si>
  <si>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</si>
  <si>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</si>
  <si>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</si>
  <si>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</si>
  <si>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Сумки и рюкзаки</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</si>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</sst>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0" fillId="0" borderId="1" xfId="0" applyBorder="1" applyAlignment="1">
      <alignment horizontal="center" vertical="top"/>
    </xf>
    <xf numFmtId="164" fontId="0" fillId="3" borderId="1" xfId="0" applyNumberFormat="1" applyFill="1" applyBorder="1" applyAlignment="1">
      <alignment horizontal="center" vertical="top"/>
    </xf>
    <xf numFmtId="0" fontId="4" fillId="0" borderId="2" xfId="0" applyFont="1" applyBorder="1" applyAlignment="1">
      <alignment horizontal="center" vertical="top"/>
    </xf>
    <xf numFmtId="0" fontId="1" fillId="3" borderId="5" xfId="0" applyFont="1" applyFill="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3"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4"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7"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23C9-4263-9E50-0349DFB9FD19}"/>
            </c:ext>
          </c:extLst>
        </c:ser>
        <c:dLbls>
          <c:dLblPos val="outEnd"/>
          <c:showLegendKey val="0"/>
          <c:showVal val="1"/>
          <c:showCatName val="0"/>
          <c:showSerName val="0"/>
          <c:showPercent val="0"/>
          <c:showBubbleSize val="0"/>
        </c:dLbls>
        <c:gapWidth val="100"/>
        <c:axId val="425828040"/>
        <c:axId val="333064776"/>
      </c:barChart>
      <c:catAx>
        <c:axId val="4258280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3064776"/>
        <c:crosses val="autoZero"/>
        <c:auto val="1"/>
        <c:lblAlgn val="ctr"/>
        <c:lblOffset val="100"/>
        <c:noMultiLvlLbl val="0"/>
      </c:catAx>
      <c:valAx>
        <c:axId val="33306477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2582804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D065-4E40-86A8-7A2AE8BD4F1D}"/>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D065-4E40-86A8-7A2AE8BD4F1D}"/>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D065-4E40-86A8-7A2AE8BD4F1D}"/>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D065-4E40-86A8-7A2AE8BD4F1D}"/>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4D8D-478E-95BB-5134A98BA263}"/>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226" Type="http://schemas.openxmlformats.org/officeDocument/2006/relationships/image" Target="../media/image226.png"/><Relationship Id="rId247" Type="http://schemas.openxmlformats.org/officeDocument/2006/relationships/image" Target="../media/image247.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37" Type="http://schemas.openxmlformats.org/officeDocument/2006/relationships/image" Target="../media/image237.png"/><Relationship Id="rId258" Type="http://schemas.openxmlformats.org/officeDocument/2006/relationships/image" Target="../media/image258.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248" Type="http://schemas.openxmlformats.org/officeDocument/2006/relationships/image" Target="../media/image248.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8" Type="http://schemas.openxmlformats.org/officeDocument/2006/relationships/image" Target="../media/image238.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9.png"/><Relationship Id="rId250" Type="http://schemas.openxmlformats.org/officeDocument/2006/relationships/image" Target="../media/image250.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240" Type="http://schemas.openxmlformats.org/officeDocument/2006/relationships/image" Target="../media/image240.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1" Type="http://schemas.openxmlformats.org/officeDocument/2006/relationships/image" Target="../media/image251.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9" Type="http://schemas.openxmlformats.org/officeDocument/2006/relationships/image" Target="../media/image9.png"/><Relationship Id="rId210" Type="http://schemas.openxmlformats.org/officeDocument/2006/relationships/image" Target="../media/image210.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52.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8</xdr:row>
      <xdr:rowOff>209550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13</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14</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18</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21</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26</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32</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39</xdr:row>
      <xdr:rowOff>171450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38100</xdr:rowOff>
    </xdr:from>
    <xdr:to>
      <xdr:col>3</xdr:col>
      <xdr:colOff>1552575</xdr:colOff>
      <xdr:row>47</xdr:row>
      <xdr:rowOff>638175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52</xdr:row>
      <xdr:rowOff>419100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57</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60</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63</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38100</xdr:rowOff>
    </xdr:from>
    <xdr:to>
      <xdr:col>3</xdr:col>
      <xdr:colOff>1552575</xdr:colOff>
      <xdr:row>67</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38100</xdr:rowOff>
    </xdr:from>
    <xdr:to>
      <xdr:col>3</xdr:col>
      <xdr:colOff>1552575</xdr:colOff>
      <xdr:row>70</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38100</xdr:rowOff>
    </xdr:from>
    <xdr:to>
      <xdr:col>3</xdr:col>
      <xdr:colOff>1552575</xdr:colOff>
      <xdr:row>80</xdr:row>
      <xdr:rowOff>638175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38100</xdr:rowOff>
    </xdr:from>
    <xdr:to>
      <xdr:col>3</xdr:col>
      <xdr:colOff>1552575</xdr:colOff>
      <xdr:row>86</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38100</xdr:rowOff>
    </xdr:from>
    <xdr:to>
      <xdr:col>3</xdr:col>
      <xdr:colOff>1552575</xdr:colOff>
      <xdr:row>90</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96</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97</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98</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100</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101</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38100</xdr:rowOff>
    </xdr:from>
    <xdr:to>
      <xdr:col>3</xdr:col>
      <xdr:colOff>1552575</xdr:colOff>
      <xdr:row>106</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38100</xdr:rowOff>
    </xdr:from>
    <xdr:to>
      <xdr:col>3</xdr:col>
      <xdr:colOff>1552575</xdr:colOff>
      <xdr:row>108</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38100</xdr:rowOff>
    </xdr:from>
    <xdr:to>
      <xdr:col>3</xdr:col>
      <xdr:colOff>1552575</xdr:colOff>
      <xdr:row>112</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38100</xdr:rowOff>
    </xdr:from>
    <xdr:to>
      <xdr:col>3</xdr:col>
      <xdr:colOff>1552575</xdr:colOff>
      <xdr:row>115</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117</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120</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121</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122</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123</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126</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127</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38100</xdr:rowOff>
    </xdr:from>
    <xdr:to>
      <xdr:col>3</xdr:col>
      <xdr:colOff>1552575</xdr:colOff>
      <xdr:row>130</xdr:row>
      <xdr:rowOff>638175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132</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133</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134</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135</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138</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139</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38100</xdr:rowOff>
    </xdr:from>
    <xdr:to>
      <xdr:col>3</xdr:col>
      <xdr:colOff>1552575</xdr:colOff>
      <xdr:row>144</xdr:row>
      <xdr:rowOff>638175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151</xdr:row>
      <xdr:rowOff>209550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152</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153</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154</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158</xdr:row>
      <xdr:rowOff>209550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166</xdr:row>
      <xdr:rowOff>152400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38100</xdr:rowOff>
    </xdr:from>
    <xdr:to>
      <xdr:col>3</xdr:col>
      <xdr:colOff>1552575</xdr:colOff>
      <xdr:row>168</xdr:row>
      <xdr:rowOff>638175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169</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170</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38100</xdr:rowOff>
    </xdr:from>
    <xdr:to>
      <xdr:col>3</xdr:col>
      <xdr:colOff>1552575</xdr:colOff>
      <xdr:row>172</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38100</xdr:rowOff>
    </xdr:from>
    <xdr:to>
      <xdr:col>3</xdr:col>
      <xdr:colOff>1552575</xdr:colOff>
      <xdr:row>175</xdr:row>
      <xdr:rowOff>638175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178</xdr:row>
      <xdr:rowOff>419100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184</xdr:row>
      <xdr:rowOff>209550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38100</xdr:rowOff>
    </xdr:from>
    <xdr:to>
      <xdr:col>3</xdr:col>
      <xdr:colOff>1552575</xdr:colOff>
      <xdr:row>186</xdr:row>
      <xdr:rowOff>638175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189</xdr:row>
      <xdr:rowOff>419100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192</xdr:row>
      <xdr:rowOff>419100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195</xdr:row>
      <xdr:rowOff>419100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200</xdr:row>
      <xdr:rowOff>333375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208</xdr:row>
      <xdr:rowOff>152400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217</xdr:row>
      <xdr:rowOff>133350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220</xdr:row>
      <xdr:rowOff>419100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221</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38100</xdr:rowOff>
    </xdr:from>
    <xdr:to>
      <xdr:col>3</xdr:col>
      <xdr:colOff>1552575</xdr:colOff>
      <xdr:row>223</xdr:row>
      <xdr:rowOff>638175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232</xdr:row>
      <xdr:rowOff>133350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236</xdr:row>
      <xdr:rowOff>209550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239</xdr:row>
      <xdr:rowOff>419100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245</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254</xdr:row>
      <xdr:rowOff>133350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262</xdr:row>
      <xdr:rowOff>209550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271</xdr:row>
      <xdr:rowOff>133350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281</xdr:row>
      <xdr:rowOff>133350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291</xdr:row>
      <xdr:rowOff>171450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300</xdr:row>
      <xdr:rowOff>133350</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307</xdr:row>
      <xdr:rowOff>333375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308</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312</xdr:row>
      <xdr:rowOff>209550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321</xdr:row>
      <xdr:rowOff>133350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325</xdr:row>
      <xdr:rowOff>419100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331</xdr:row>
      <xdr:rowOff>209550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337</xdr:row>
      <xdr:rowOff>209550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38100</xdr:rowOff>
    </xdr:from>
    <xdr:to>
      <xdr:col>3</xdr:col>
      <xdr:colOff>1552575</xdr:colOff>
      <xdr:row>339</xdr:row>
      <xdr:rowOff>638175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28575</xdr:rowOff>
    </xdr:from>
    <xdr:to>
      <xdr:col>3</xdr:col>
      <xdr:colOff>1552575</xdr:colOff>
      <xdr:row>340</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349</xdr:row>
      <xdr:rowOff>133350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38100</xdr:rowOff>
    </xdr:from>
    <xdr:to>
      <xdr:col>3</xdr:col>
      <xdr:colOff>1552575</xdr:colOff>
      <xdr:row>351</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355</xdr:row>
      <xdr:rowOff>209550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359</xdr:row>
      <xdr:rowOff>209550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368</xdr:row>
      <xdr:rowOff>133350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28575</xdr:rowOff>
    </xdr:from>
    <xdr:to>
      <xdr:col>3</xdr:col>
      <xdr:colOff>1552575</xdr:colOff>
      <xdr:row>373</xdr:row>
      <xdr:rowOff>209550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376</xdr:row>
      <xdr:rowOff>419100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28575</xdr:rowOff>
    </xdr:from>
    <xdr:to>
      <xdr:col>3</xdr:col>
      <xdr:colOff>1552575</xdr:colOff>
      <xdr:row>384</xdr:row>
      <xdr:rowOff>152400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393</xdr:row>
      <xdr:rowOff>133350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403</xdr:row>
      <xdr:rowOff>133350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411</xdr:row>
      <xdr:rowOff>171450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420</xdr:row>
      <xdr:rowOff>133350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38100</xdr:rowOff>
    </xdr:from>
    <xdr:to>
      <xdr:col>3</xdr:col>
      <xdr:colOff>1552575</xdr:colOff>
      <xdr:row>423</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429</xdr:row>
      <xdr:rowOff>209550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437</xdr:row>
      <xdr:rowOff>152400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444</xdr:row>
      <xdr:rowOff>171450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38100</xdr:rowOff>
    </xdr:from>
    <xdr:to>
      <xdr:col>3</xdr:col>
      <xdr:colOff>1552575</xdr:colOff>
      <xdr:row>446</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452</xdr:row>
      <xdr:rowOff>209550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460</xdr:row>
      <xdr:rowOff>152400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28575</xdr:rowOff>
    </xdr:from>
    <xdr:to>
      <xdr:col>3</xdr:col>
      <xdr:colOff>1552575</xdr:colOff>
      <xdr:row>465</xdr:row>
      <xdr:rowOff>333375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28575</xdr:rowOff>
    </xdr:from>
    <xdr:to>
      <xdr:col>3</xdr:col>
      <xdr:colOff>1552575</xdr:colOff>
      <xdr:row>466</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470</xdr:row>
      <xdr:rowOff>209550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473</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28575</xdr:rowOff>
    </xdr:from>
    <xdr:to>
      <xdr:col>3</xdr:col>
      <xdr:colOff>1552575</xdr:colOff>
      <xdr:row>482</xdr:row>
      <xdr:rowOff>133350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491</xdr:row>
      <xdr:rowOff>133350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501</xdr:row>
      <xdr:rowOff>133350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512</xdr:row>
      <xdr:rowOff>152400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516</xdr:row>
      <xdr:rowOff>209550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523</xdr:row>
      <xdr:rowOff>171450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38100</xdr:rowOff>
    </xdr:from>
    <xdr:to>
      <xdr:col>3</xdr:col>
      <xdr:colOff>1552575</xdr:colOff>
      <xdr:row>525</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528</xdr:row>
      <xdr:rowOff>419100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533</xdr:row>
      <xdr:rowOff>333375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538</xdr:row>
      <xdr:rowOff>333375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544</xdr:row>
      <xdr:rowOff>209550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550</xdr:row>
      <xdr:rowOff>209550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559</xdr:row>
      <xdr:rowOff>133350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564</xdr:row>
      <xdr:rowOff>419100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567</xdr:row>
      <xdr:rowOff>419100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570</xdr:row>
      <xdr:rowOff>419100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573</xdr:row>
      <xdr:rowOff>419100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28575</xdr:rowOff>
    </xdr:from>
    <xdr:to>
      <xdr:col>3</xdr:col>
      <xdr:colOff>1552575</xdr:colOff>
      <xdr:row>581</xdr:row>
      <xdr:rowOff>152400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38100</xdr:rowOff>
    </xdr:from>
    <xdr:to>
      <xdr:col>3</xdr:col>
      <xdr:colOff>1552575</xdr:colOff>
      <xdr:row>583</xdr:row>
      <xdr:rowOff>638175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38100</xdr:rowOff>
    </xdr:from>
    <xdr:to>
      <xdr:col>3</xdr:col>
      <xdr:colOff>1552575</xdr:colOff>
      <xdr:row>585</xdr:row>
      <xdr:rowOff>638175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586</xdr:row>
      <xdr:rowOff>28575</xdr:rowOff>
    </xdr:from>
    <xdr:to>
      <xdr:col>3</xdr:col>
      <xdr:colOff>1552575</xdr:colOff>
      <xdr:row>591</xdr:row>
      <xdr:rowOff>209550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595</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599</xdr:row>
      <xdr:rowOff>209550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605</xdr:row>
      <xdr:rowOff>209550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614</xdr:row>
      <xdr:rowOff>133350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620</xdr:row>
      <xdr:rowOff>333375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627</xdr:row>
      <xdr:rowOff>171450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630</xdr:row>
      <xdr:rowOff>419100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28575</xdr:rowOff>
    </xdr:from>
    <xdr:to>
      <xdr:col>3</xdr:col>
      <xdr:colOff>1552575</xdr:colOff>
      <xdr:row>639</xdr:row>
      <xdr:rowOff>133350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38100</xdr:rowOff>
    </xdr:from>
    <xdr:to>
      <xdr:col>3</xdr:col>
      <xdr:colOff>1552575</xdr:colOff>
      <xdr:row>641</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645</xdr:row>
      <xdr:rowOff>209550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648</xdr:row>
      <xdr:rowOff>419100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653</xdr:row>
      <xdr:rowOff>333375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656</xdr:row>
      <xdr:rowOff>419100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659</xdr:row>
      <xdr:rowOff>419100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665</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38100</xdr:rowOff>
    </xdr:from>
    <xdr:to>
      <xdr:col>3</xdr:col>
      <xdr:colOff>1552575</xdr:colOff>
      <xdr:row>667</xdr:row>
      <xdr:rowOff>638175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673</xdr:row>
      <xdr:rowOff>209550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677</xdr:row>
      <xdr:rowOff>209550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686</xdr:row>
      <xdr:rowOff>133350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695</xdr:row>
      <xdr:rowOff>133350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699</xdr:row>
      <xdr:rowOff>419100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700</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38100</xdr:rowOff>
    </xdr:from>
    <xdr:to>
      <xdr:col>3</xdr:col>
      <xdr:colOff>1552575</xdr:colOff>
      <xdr:row>702</xdr:row>
      <xdr:rowOff>638175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38100</xdr:rowOff>
    </xdr:from>
    <xdr:to>
      <xdr:col>3</xdr:col>
      <xdr:colOff>1552575</xdr:colOff>
      <xdr:row>704</xdr:row>
      <xdr:rowOff>638175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707</xdr:row>
      <xdr:rowOff>419100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708</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38100</xdr:rowOff>
    </xdr:from>
    <xdr:to>
      <xdr:col>3</xdr:col>
      <xdr:colOff>1552575</xdr:colOff>
      <xdr:row>710</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719</xdr:row>
      <xdr:rowOff>133350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38100</xdr:rowOff>
    </xdr:from>
    <xdr:to>
      <xdr:col>3</xdr:col>
      <xdr:colOff>1552575</xdr:colOff>
      <xdr:row>722</xdr:row>
      <xdr:rowOff>638175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28575</xdr:rowOff>
    </xdr:from>
    <xdr:to>
      <xdr:col>3</xdr:col>
      <xdr:colOff>1552575</xdr:colOff>
      <xdr:row>726</xdr:row>
      <xdr:rowOff>209550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727</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38100</xdr:rowOff>
    </xdr:from>
    <xdr:to>
      <xdr:col>3</xdr:col>
      <xdr:colOff>1552575</xdr:colOff>
      <xdr:row>729</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28575</xdr:rowOff>
    </xdr:from>
    <xdr:to>
      <xdr:col>3</xdr:col>
      <xdr:colOff>1552575</xdr:colOff>
      <xdr:row>732</xdr:row>
      <xdr:rowOff>419100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733</xdr:row>
      <xdr:rowOff>28575</xdr:rowOff>
    </xdr:from>
    <xdr:to>
      <xdr:col>3</xdr:col>
      <xdr:colOff>1552575</xdr:colOff>
      <xdr:row>737</xdr:row>
      <xdr:rowOff>333375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738</xdr:row>
      <xdr:rowOff>28575</xdr:rowOff>
    </xdr:from>
    <xdr:to>
      <xdr:col>3</xdr:col>
      <xdr:colOff>1552575</xdr:colOff>
      <xdr:row>740</xdr:row>
      <xdr:rowOff>419100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38100</xdr:rowOff>
    </xdr:from>
    <xdr:to>
      <xdr:col>3</xdr:col>
      <xdr:colOff>1552575</xdr:colOff>
      <xdr:row>742</xdr:row>
      <xdr:rowOff>638175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28575</xdr:rowOff>
    </xdr:from>
    <xdr:to>
      <xdr:col>3</xdr:col>
      <xdr:colOff>1552575</xdr:colOff>
      <xdr:row>747</xdr:row>
      <xdr:rowOff>333375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38100</xdr:rowOff>
    </xdr:from>
    <xdr:to>
      <xdr:col>3</xdr:col>
      <xdr:colOff>1552575</xdr:colOff>
      <xdr:row>749</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753</xdr:row>
      <xdr:rowOff>209550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758</xdr:row>
      <xdr:rowOff>333375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759</xdr:row>
      <xdr:rowOff>28575</xdr:rowOff>
    </xdr:from>
    <xdr:to>
      <xdr:col>3</xdr:col>
      <xdr:colOff>1552575</xdr:colOff>
      <xdr:row>763</xdr:row>
      <xdr:rowOff>333375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772</xdr:row>
      <xdr:rowOff>133350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783</xdr:row>
      <xdr:rowOff>152400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792</xdr:row>
      <xdr:rowOff>133350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797</xdr:row>
      <xdr:rowOff>28575</xdr:rowOff>
    </xdr:from>
    <xdr:to>
      <xdr:col>3</xdr:col>
      <xdr:colOff>1552575</xdr:colOff>
      <xdr:row>805</xdr:row>
      <xdr:rowOff>133350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38100</xdr:rowOff>
    </xdr:from>
    <xdr:to>
      <xdr:col>3</xdr:col>
      <xdr:colOff>1552575</xdr:colOff>
      <xdr:row>810</xdr:row>
      <xdr:rowOff>638175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815</xdr:row>
      <xdr:rowOff>333375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38100</xdr:rowOff>
    </xdr:from>
    <xdr:to>
      <xdr:col>3</xdr:col>
      <xdr:colOff>1552575</xdr:colOff>
      <xdr:row>817</xdr:row>
      <xdr:rowOff>638175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818</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822</xdr:row>
      <xdr:rowOff>209550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823</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824</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825</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826</xdr:row>
      <xdr:rowOff>28575</xdr:rowOff>
    </xdr:from>
    <xdr:to>
      <xdr:col>3</xdr:col>
      <xdr:colOff>1552575</xdr:colOff>
      <xdr:row>826</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829</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38100</xdr:rowOff>
    </xdr:from>
    <xdr:to>
      <xdr:col>3</xdr:col>
      <xdr:colOff>1552575</xdr:colOff>
      <xdr:row>831</xdr:row>
      <xdr:rowOff>638175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835</xdr:row>
      <xdr:rowOff>209550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838</xdr:row>
      <xdr:rowOff>419100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839</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840</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841</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842</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843</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844</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845</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846</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847</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848</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849</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850"/>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755</v>
      </c>
      <c r="T3" s="10" t="s">
        <v>18</v>
      </c>
      <c r="U3" s="10" t="s">
        <v>19</v>
      </c>
      <c r="V3" s="7" t="s">
        <v>20</v>
      </c>
      <c r="W3" s="7" t="s">
        <v>21</v>
      </c>
      <c r="X3" s="5" t="s">
        <v>22</v>
      </c>
    </row>
    <row r="4" spans="1:24" s="1" customFormat="1" ht="52.05" customHeight="1" x14ac:dyDescent="0.3">
      <c r="A4" s="11" t="s">
        <v>23</v>
      </c>
      <c r="B4" s="11" t="s">
        <v>24</v>
      </c>
      <c r="C4" s="12" t="s">
        <v>25</v>
      </c>
      <c r="D4" s="53"/>
      <c r="E4" s="39" t="str">
        <f>HYPERLINK("https://www.google.ru/search?q=2084A001-0043&amp;newwindow=1&amp;tbm=isch","Еще фото")</f>
        <v>Еще фото</v>
      </c>
      <c r="F4" s="13"/>
      <c r="G4" s="11" t="s">
        <v>26</v>
      </c>
      <c r="H4" s="11" t="s">
        <v>27</v>
      </c>
      <c r="I4" s="14" t="s">
        <v>28</v>
      </c>
      <c r="J4" s="14" t="s">
        <v>29</v>
      </c>
      <c r="K4" s="15" t="s">
        <v>30</v>
      </c>
      <c r="L4" s="55" t="s">
        <v>31</v>
      </c>
      <c r="M4" s="14" t="s">
        <v>32</v>
      </c>
      <c r="N4" s="14" t="s">
        <v>33</v>
      </c>
      <c r="O4" s="14" t="s">
        <v>34</v>
      </c>
      <c r="P4" s="15" t="s">
        <v>35</v>
      </c>
      <c r="Q4" s="16">
        <v>4299</v>
      </c>
      <c r="R4" s="17">
        <v>52.37</v>
      </c>
      <c r="S4" s="18">
        <v>2354.9354999999996</v>
      </c>
      <c r="T4" s="19" t="s">
        <v>36</v>
      </c>
      <c r="U4" s="20" t="s">
        <v>37</v>
      </c>
      <c r="V4" s="21" t="s">
        <v>38</v>
      </c>
      <c r="W4" s="22">
        <v>11</v>
      </c>
      <c r="X4" s="23"/>
    </row>
    <row r="5" spans="1:24" s="1" customFormat="1" ht="61.05" customHeight="1" x14ac:dyDescent="0.3">
      <c r="A5" s="24" t="s">
        <v>23</v>
      </c>
      <c r="B5" s="24" t="s">
        <v>24</v>
      </c>
      <c r="C5" s="12" t="s">
        <v>25</v>
      </c>
      <c r="D5" s="54"/>
      <c r="E5" s="39" t="str">
        <f>HYPERLINK("https://www.google.ru/search?q=2084A001-0043&amp;newwindow=1&amp;tbm=isch","Еще фото")</f>
        <v>Еще фото</v>
      </c>
      <c r="F5" s="13"/>
      <c r="G5" s="24" t="s">
        <v>26</v>
      </c>
      <c r="H5" s="24" t="s">
        <v>27</v>
      </c>
      <c r="I5" s="24" t="s">
        <v>28</v>
      </c>
      <c r="J5" s="14" t="s">
        <v>29</v>
      </c>
      <c r="K5" s="15" t="s">
        <v>30</v>
      </c>
      <c r="L5" s="56"/>
      <c r="M5" s="14" t="s">
        <v>32</v>
      </c>
      <c r="N5" s="14" t="s">
        <v>33</v>
      </c>
      <c r="O5" s="14" t="s">
        <v>34</v>
      </c>
      <c r="P5" s="15" t="s">
        <v>35</v>
      </c>
      <c r="Q5" s="16">
        <v>4299</v>
      </c>
      <c r="R5" s="17">
        <v>52.37</v>
      </c>
      <c r="S5" s="18">
        <v>2354.9354999999996</v>
      </c>
      <c r="T5" s="19" t="s">
        <v>36</v>
      </c>
      <c r="U5" s="20" t="s">
        <v>39</v>
      </c>
      <c r="V5" s="21" t="s">
        <v>40</v>
      </c>
      <c r="W5" s="22">
        <v>8</v>
      </c>
      <c r="X5" s="23"/>
    </row>
    <row r="6" spans="1:24" s="1" customFormat="1" ht="26" customHeight="1" x14ac:dyDescent="0.3">
      <c r="A6" s="11" t="s">
        <v>23</v>
      </c>
      <c r="B6" s="11" t="s">
        <v>41</v>
      </c>
      <c r="C6" s="12" t="s">
        <v>42</v>
      </c>
      <c r="D6" s="57"/>
      <c r="E6" s="39" t="str">
        <f>HYPERLINK("https://www.google.ru/search?q=2032C153-001&amp;newwindow=1&amp;tbm=isch","Еще фото")</f>
        <v>Еще фото</v>
      </c>
      <c r="F6" s="13"/>
      <c r="G6" s="11" t="s">
        <v>43</v>
      </c>
      <c r="H6" s="11" t="s">
        <v>27</v>
      </c>
      <c r="I6" s="14" t="s">
        <v>44</v>
      </c>
      <c r="J6" s="14" t="s">
        <v>45</v>
      </c>
      <c r="K6" s="15" t="s">
        <v>46</v>
      </c>
      <c r="L6" s="55" t="s">
        <v>47</v>
      </c>
      <c r="M6" s="14"/>
      <c r="N6" s="14" t="s">
        <v>48</v>
      </c>
      <c r="O6" s="14"/>
      <c r="P6" s="15" t="s">
        <v>49</v>
      </c>
      <c r="Q6" s="16">
        <v>19190</v>
      </c>
      <c r="R6" s="17">
        <v>55.77</v>
      </c>
      <c r="S6" s="18">
        <v>9760.9354999999996</v>
      </c>
      <c r="T6" s="19" t="s">
        <v>36</v>
      </c>
      <c r="U6" s="20" t="s">
        <v>50</v>
      </c>
      <c r="V6" s="21" t="s">
        <v>51</v>
      </c>
      <c r="W6" s="22">
        <v>6</v>
      </c>
      <c r="X6" s="23"/>
    </row>
    <row r="7" spans="1:24" s="1" customFormat="1" ht="26" customHeight="1" x14ac:dyDescent="0.3">
      <c r="A7" s="24" t="s">
        <v>23</v>
      </c>
      <c r="B7" s="24" t="s">
        <v>41</v>
      </c>
      <c r="C7" s="12" t="s">
        <v>42</v>
      </c>
      <c r="D7" s="58"/>
      <c r="E7" s="39" t="str">
        <f>HYPERLINK("https://www.google.ru/search?q=2032C153-001&amp;newwindow=1&amp;tbm=isch","Еще фото")</f>
        <v>Еще фото</v>
      </c>
      <c r="F7" s="13"/>
      <c r="G7" s="24" t="s">
        <v>43</v>
      </c>
      <c r="H7" s="24" t="s">
        <v>27</v>
      </c>
      <c r="I7" s="24" t="s">
        <v>44</v>
      </c>
      <c r="J7" s="14" t="s">
        <v>45</v>
      </c>
      <c r="K7" s="15" t="s">
        <v>46</v>
      </c>
      <c r="L7" s="60"/>
      <c r="M7" s="14"/>
      <c r="N7" s="14" t="s">
        <v>48</v>
      </c>
      <c r="O7" s="14"/>
      <c r="P7" s="15" t="s">
        <v>49</v>
      </c>
      <c r="Q7" s="16">
        <v>19190</v>
      </c>
      <c r="R7" s="17">
        <v>55.77</v>
      </c>
      <c r="S7" s="18">
        <v>9760.9354999999996</v>
      </c>
      <c r="T7" s="19" t="s">
        <v>36</v>
      </c>
      <c r="U7" s="20" t="s">
        <v>52</v>
      </c>
      <c r="V7" s="21" t="s">
        <v>53</v>
      </c>
      <c r="W7" s="22">
        <v>2</v>
      </c>
      <c r="X7" s="23"/>
    </row>
    <row r="8" spans="1:24" s="1" customFormat="1" ht="26" customHeight="1" x14ac:dyDescent="0.3">
      <c r="A8" s="24" t="s">
        <v>23</v>
      </c>
      <c r="B8" s="24" t="s">
        <v>41</v>
      </c>
      <c r="C8" s="12" t="s">
        <v>42</v>
      </c>
      <c r="D8" s="58"/>
      <c r="E8" s="39" t="str">
        <f>HYPERLINK("https://www.google.ru/search?q=2032C153-001&amp;newwindow=1&amp;tbm=isch","Еще фото")</f>
        <v>Еще фото</v>
      </c>
      <c r="F8" s="13"/>
      <c r="G8" s="24" t="s">
        <v>43</v>
      </c>
      <c r="H8" s="24" t="s">
        <v>27</v>
      </c>
      <c r="I8" s="24" t="s">
        <v>44</v>
      </c>
      <c r="J8" s="14" t="s">
        <v>45</v>
      </c>
      <c r="K8" s="15" t="s">
        <v>46</v>
      </c>
      <c r="L8" s="60"/>
      <c r="M8" s="14"/>
      <c r="N8" s="14" t="s">
        <v>48</v>
      </c>
      <c r="O8" s="14"/>
      <c r="P8" s="15" t="s">
        <v>49</v>
      </c>
      <c r="Q8" s="16">
        <v>19190</v>
      </c>
      <c r="R8" s="17">
        <v>55.77</v>
      </c>
      <c r="S8" s="18">
        <v>9760.9354999999996</v>
      </c>
      <c r="T8" s="19" t="s">
        <v>36</v>
      </c>
      <c r="U8" s="20" t="s">
        <v>54</v>
      </c>
      <c r="V8" s="21" t="s">
        <v>55</v>
      </c>
      <c r="W8" s="22">
        <v>4</v>
      </c>
      <c r="X8" s="23"/>
    </row>
    <row r="9" spans="1:24" s="1" customFormat="1" ht="26" customHeight="1" x14ac:dyDescent="0.3">
      <c r="A9" s="24" t="s">
        <v>23</v>
      </c>
      <c r="B9" s="24" t="s">
        <v>41</v>
      </c>
      <c r="C9" s="12" t="s">
        <v>42</v>
      </c>
      <c r="D9" s="59"/>
      <c r="E9" s="39" t="str">
        <f>HYPERLINK("https://www.google.ru/search?q=2032C153-001&amp;newwindow=1&amp;tbm=isch","Еще фото")</f>
        <v>Еще фото</v>
      </c>
      <c r="F9" s="13"/>
      <c r="G9" s="24" t="s">
        <v>43</v>
      </c>
      <c r="H9" s="24" t="s">
        <v>27</v>
      </c>
      <c r="I9" s="24" t="s">
        <v>44</v>
      </c>
      <c r="J9" s="14" t="s">
        <v>45</v>
      </c>
      <c r="K9" s="15" t="s">
        <v>46</v>
      </c>
      <c r="L9" s="56"/>
      <c r="M9" s="14"/>
      <c r="N9" s="14" t="s">
        <v>48</v>
      </c>
      <c r="O9" s="14"/>
      <c r="P9" s="15" t="s">
        <v>49</v>
      </c>
      <c r="Q9" s="16">
        <v>19190</v>
      </c>
      <c r="R9" s="17">
        <v>55.77</v>
      </c>
      <c r="S9" s="18">
        <v>9760.9354999999996</v>
      </c>
      <c r="T9" s="19" t="s">
        <v>36</v>
      </c>
      <c r="U9" s="20" t="s">
        <v>39</v>
      </c>
      <c r="V9" s="21" t="s">
        <v>56</v>
      </c>
      <c r="W9" s="22">
        <v>7</v>
      </c>
      <c r="X9" s="23"/>
    </row>
    <row r="10" spans="1:24" s="1" customFormat="1" ht="21" customHeight="1" x14ac:dyDescent="0.3">
      <c r="A10" s="11" t="s">
        <v>23</v>
      </c>
      <c r="B10" s="11" t="s">
        <v>57</v>
      </c>
      <c r="C10" s="25" t="s">
        <v>58</v>
      </c>
      <c r="D10" s="57"/>
      <c r="E10" s="39" t="str">
        <f>HYPERLINK("https://www.google.ru/search?q=2032C155-001&amp;newwindow=1&amp;tbm=isch","Еще фото")</f>
        <v>Еще фото</v>
      </c>
      <c r="F10" s="13"/>
      <c r="G10" s="11" t="s">
        <v>59</v>
      </c>
      <c r="H10" s="11" t="s">
        <v>27</v>
      </c>
      <c r="I10" s="14" t="s">
        <v>44</v>
      </c>
      <c r="J10" s="14" t="s">
        <v>45</v>
      </c>
      <c r="K10" s="15" t="s">
        <v>46</v>
      </c>
      <c r="L10" s="55" t="s">
        <v>60</v>
      </c>
      <c r="M10" s="14" t="s">
        <v>61</v>
      </c>
      <c r="N10" s="14" t="s">
        <v>48</v>
      </c>
      <c r="O10" s="14" t="s">
        <v>62</v>
      </c>
      <c r="P10" s="15" t="s">
        <v>63</v>
      </c>
      <c r="Q10" s="16">
        <v>11999</v>
      </c>
      <c r="R10" s="17">
        <v>55.76</v>
      </c>
      <c r="S10" s="18">
        <v>6103.9354999999996</v>
      </c>
      <c r="T10" s="19" t="s">
        <v>36</v>
      </c>
      <c r="U10" s="20" t="s">
        <v>50</v>
      </c>
      <c r="V10" s="21" t="s">
        <v>51</v>
      </c>
      <c r="W10" s="22">
        <v>20</v>
      </c>
      <c r="X10" s="23"/>
    </row>
    <row r="11" spans="1:24" s="1" customFormat="1" ht="21" customHeight="1" x14ac:dyDescent="0.3">
      <c r="A11" s="24" t="s">
        <v>23</v>
      </c>
      <c r="B11" s="24" t="s">
        <v>57</v>
      </c>
      <c r="C11" s="26" t="s">
        <v>58</v>
      </c>
      <c r="D11" s="58"/>
      <c r="E11" s="39" t="str">
        <f>HYPERLINK("https://www.google.ru/search?q=2032C155-001&amp;newwindow=1&amp;tbm=isch","Еще фото")</f>
        <v>Еще фото</v>
      </c>
      <c r="F11" s="13"/>
      <c r="G11" s="24" t="s">
        <v>59</v>
      </c>
      <c r="H11" s="24" t="s">
        <v>27</v>
      </c>
      <c r="I11" s="24" t="s">
        <v>44</v>
      </c>
      <c r="J11" s="14" t="s">
        <v>45</v>
      </c>
      <c r="K11" s="15" t="s">
        <v>46</v>
      </c>
      <c r="L11" s="60"/>
      <c r="M11" s="14" t="s">
        <v>61</v>
      </c>
      <c r="N11" s="14" t="s">
        <v>48</v>
      </c>
      <c r="O11" s="14" t="s">
        <v>62</v>
      </c>
      <c r="P11" s="15" t="s">
        <v>63</v>
      </c>
      <c r="Q11" s="16">
        <v>11999</v>
      </c>
      <c r="R11" s="17">
        <v>55.76</v>
      </c>
      <c r="S11" s="18">
        <v>6103.9354999999996</v>
      </c>
      <c r="T11" s="19" t="s">
        <v>36</v>
      </c>
      <c r="U11" s="20" t="s">
        <v>52</v>
      </c>
      <c r="V11" s="21" t="s">
        <v>53</v>
      </c>
      <c r="W11" s="22">
        <v>14</v>
      </c>
      <c r="X11" s="23"/>
    </row>
    <row r="12" spans="1:24" s="1" customFormat="1" ht="21" customHeight="1" x14ac:dyDescent="0.3">
      <c r="A12" s="24" t="s">
        <v>23</v>
      </c>
      <c r="B12" s="24" t="s">
        <v>57</v>
      </c>
      <c r="C12" s="26" t="s">
        <v>58</v>
      </c>
      <c r="D12" s="58"/>
      <c r="E12" s="39" t="str">
        <f>HYPERLINK("https://www.google.ru/search?q=2032C155-001&amp;newwindow=1&amp;tbm=isch","Еще фото")</f>
        <v>Еще фото</v>
      </c>
      <c r="F12" s="13"/>
      <c r="G12" s="24" t="s">
        <v>59</v>
      </c>
      <c r="H12" s="24" t="s">
        <v>27</v>
      </c>
      <c r="I12" s="24" t="s">
        <v>44</v>
      </c>
      <c r="J12" s="14" t="s">
        <v>45</v>
      </c>
      <c r="K12" s="15" t="s">
        <v>46</v>
      </c>
      <c r="L12" s="60"/>
      <c r="M12" s="14" t="s">
        <v>61</v>
      </c>
      <c r="N12" s="14" t="s">
        <v>48</v>
      </c>
      <c r="O12" s="14" t="s">
        <v>62</v>
      </c>
      <c r="P12" s="15" t="s">
        <v>63</v>
      </c>
      <c r="Q12" s="16">
        <v>11999</v>
      </c>
      <c r="R12" s="17">
        <v>55.76</v>
      </c>
      <c r="S12" s="18">
        <v>6103.9354999999996</v>
      </c>
      <c r="T12" s="19" t="s">
        <v>36</v>
      </c>
      <c r="U12" s="20" t="s">
        <v>54</v>
      </c>
      <c r="V12" s="21" t="s">
        <v>55</v>
      </c>
      <c r="W12" s="22">
        <v>2</v>
      </c>
      <c r="X12" s="23"/>
    </row>
    <row r="13" spans="1:24" s="1" customFormat="1" ht="21" customHeight="1" x14ac:dyDescent="0.3">
      <c r="A13" s="24" t="s">
        <v>23</v>
      </c>
      <c r="B13" s="24" t="s">
        <v>57</v>
      </c>
      <c r="C13" s="26" t="s">
        <v>58</v>
      </c>
      <c r="D13" s="58"/>
      <c r="E13" s="39" t="str">
        <f>HYPERLINK("https://www.google.ru/search?q=2032C155-001&amp;newwindow=1&amp;tbm=isch","Еще фото")</f>
        <v>Еще фото</v>
      </c>
      <c r="F13" s="13"/>
      <c r="G13" s="24" t="s">
        <v>59</v>
      </c>
      <c r="H13" s="24" t="s">
        <v>27</v>
      </c>
      <c r="I13" s="24" t="s">
        <v>44</v>
      </c>
      <c r="J13" s="14" t="s">
        <v>45</v>
      </c>
      <c r="K13" s="15" t="s">
        <v>46</v>
      </c>
      <c r="L13" s="60"/>
      <c r="M13" s="14" t="s">
        <v>61</v>
      </c>
      <c r="N13" s="14" t="s">
        <v>48</v>
      </c>
      <c r="O13" s="14" t="s">
        <v>62</v>
      </c>
      <c r="P13" s="15" t="s">
        <v>63</v>
      </c>
      <c r="Q13" s="16">
        <v>11999</v>
      </c>
      <c r="R13" s="17">
        <v>55.76</v>
      </c>
      <c r="S13" s="18">
        <v>6103.9354999999996</v>
      </c>
      <c r="T13" s="19" t="s">
        <v>36</v>
      </c>
      <c r="U13" s="20" t="s">
        <v>37</v>
      </c>
      <c r="V13" s="21" t="s">
        <v>64</v>
      </c>
      <c r="W13" s="22">
        <v>2</v>
      </c>
      <c r="X13" s="23"/>
    </row>
    <row r="14" spans="1:24" s="1" customFormat="1" ht="32" customHeight="1" x14ac:dyDescent="0.3">
      <c r="A14" s="24" t="s">
        <v>23</v>
      </c>
      <c r="B14" s="24" t="s">
        <v>57</v>
      </c>
      <c r="C14" s="26" t="s">
        <v>58</v>
      </c>
      <c r="D14" s="59"/>
      <c r="E14" s="39" t="str">
        <f>HYPERLINK("https://www.google.ru/search?q=2032C155-001&amp;newwindow=1&amp;tbm=isch","Еще фото")</f>
        <v>Еще фото</v>
      </c>
      <c r="F14" s="13"/>
      <c r="G14" s="24" t="s">
        <v>59</v>
      </c>
      <c r="H14" s="24" t="s">
        <v>27</v>
      </c>
      <c r="I14" s="24" t="s">
        <v>44</v>
      </c>
      <c r="J14" s="14" t="s">
        <v>45</v>
      </c>
      <c r="K14" s="15" t="s">
        <v>46</v>
      </c>
      <c r="L14" s="56"/>
      <c r="M14" s="14" t="s">
        <v>61</v>
      </c>
      <c r="N14" s="14" t="s">
        <v>48</v>
      </c>
      <c r="O14" s="14" t="s">
        <v>62</v>
      </c>
      <c r="P14" s="15" t="s">
        <v>63</v>
      </c>
      <c r="Q14" s="16">
        <v>11999</v>
      </c>
      <c r="R14" s="17">
        <v>55.76</v>
      </c>
      <c r="S14" s="18">
        <v>6103.9354999999996</v>
      </c>
      <c r="T14" s="19" t="s">
        <v>36</v>
      </c>
      <c r="U14" s="20" t="s">
        <v>39</v>
      </c>
      <c r="V14" s="21" t="s">
        <v>56</v>
      </c>
      <c r="W14" s="22">
        <v>1</v>
      </c>
      <c r="X14" s="23"/>
    </row>
    <row r="15" spans="1:24" s="1" customFormat="1" ht="108" customHeight="1" x14ac:dyDescent="0.3">
      <c r="A15" s="11" t="s">
        <v>23</v>
      </c>
      <c r="B15" s="11" t="s">
        <v>65</v>
      </c>
      <c r="C15" s="12" t="s">
        <v>66</v>
      </c>
      <c r="D15" s="27"/>
      <c r="E15" s="39" t="str">
        <f>HYPERLINK("https://www.google.ru/search?q=3013A990-001&amp;newwindow=1&amp;tbm=isch","Еще фото")</f>
        <v>Еще фото</v>
      </c>
      <c r="F15" s="13"/>
      <c r="G15" s="11" t="s">
        <v>67</v>
      </c>
      <c r="H15" s="11" t="s">
        <v>68</v>
      </c>
      <c r="I15" s="14" t="s">
        <v>69</v>
      </c>
      <c r="J15" s="14" t="s">
        <v>70</v>
      </c>
      <c r="K15" s="15" t="s">
        <v>71</v>
      </c>
      <c r="L15" s="14" t="s">
        <v>72</v>
      </c>
      <c r="M15" s="14"/>
      <c r="N15" s="14" t="s">
        <v>48</v>
      </c>
      <c r="O15" s="14"/>
      <c r="P15" s="15" t="s">
        <v>73</v>
      </c>
      <c r="Q15" s="16">
        <v>5299</v>
      </c>
      <c r="R15" s="17">
        <v>40</v>
      </c>
      <c r="S15" s="18">
        <v>3656.31</v>
      </c>
      <c r="T15" s="19" t="s">
        <v>36</v>
      </c>
      <c r="U15" s="20" t="s">
        <v>54</v>
      </c>
      <c r="V15" s="21" t="s">
        <v>74</v>
      </c>
      <c r="W15" s="22">
        <v>2</v>
      </c>
      <c r="X15" s="23"/>
    </row>
    <row r="16" spans="1:24" s="1" customFormat="1" ht="26" customHeight="1" x14ac:dyDescent="0.3">
      <c r="A16" s="11" t="s">
        <v>23</v>
      </c>
      <c r="B16" s="11" t="s">
        <v>75</v>
      </c>
      <c r="C16" s="12" t="s">
        <v>76</v>
      </c>
      <c r="D16" s="57"/>
      <c r="E16" s="39" t="str">
        <f>HYPERLINK("https://www.google.ru/search?q=H7N6N-8787&amp;newwindow=1&amp;tbm=isch","Еще фото")</f>
        <v>Еще фото</v>
      </c>
      <c r="F16" s="13"/>
      <c r="G16" s="11" t="s">
        <v>77</v>
      </c>
      <c r="H16" s="11" t="s">
        <v>78</v>
      </c>
      <c r="I16" s="14" t="s">
        <v>79</v>
      </c>
      <c r="J16" s="14" t="s">
        <v>70</v>
      </c>
      <c r="K16" s="15" t="s">
        <v>46</v>
      </c>
      <c r="L16" s="55" t="s">
        <v>80</v>
      </c>
      <c r="M16" s="14" t="s">
        <v>81</v>
      </c>
      <c r="N16" s="14" t="s">
        <v>33</v>
      </c>
      <c r="O16" s="14" t="s">
        <v>34</v>
      </c>
      <c r="P16" s="15" t="s">
        <v>82</v>
      </c>
      <c r="Q16" s="16">
        <v>11999</v>
      </c>
      <c r="R16" s="17">
        <v>61.68</v>
      </c>
      <c r="S16" s="18">
        <v>5287.4355000000005</v>
      </c>
      <c r="T16" s="19" t="s">
        <v>83</v>
      </c>
      <c r="U16" s="20" t="s">
        <v>84</v>
      </c>
      <c r="V16" s="28">
        <v>34.5</v>
      </c>
      <c r="W16" s="22">
        <v>3</v>
      </c>
      <c r="X16" s="23"/>
    </row>
    <row r="17" spans="1:24" s="1" customFormat="1" ht="26" customHeight="1" x14ac:dyDescent="0.3">
      <c r="A17" s="24" t="s">
        <v>23</v>
      </c>
      <c r="B17" s="24" t="s">
        <v>75</v>
      </c>
      <c r="C17" s="12" t="s">
        <v>76</v>
      </c>
      <c r="D17" s="58"/>
      <c r="E17" s="39" t="str">
        <f>HYPERLINK("https://www.google.ru/search?q=H7N6N-8787&amp;newwindow=1&amp;tbm=isch","Еще фото")</f>
        <v>Еще фото</v>
      </c>
      <c r="F17" s="13"/>
      <c r="G17" s="24" t="s">
        <v>77</v>
      </c>
      <c r="H17" s="24" t="s">
        <v>78</v>
      </c>
      <c r="I17" s="24" t="s">
        <v>79</v>
      </c>
      <c r="J17" s="14" t="s">
        <v>70</v>
      </c>
      <c r="K17" s="15" t="s">
        <v>46</v>
      </c>
      <c r="L17" s="60"/>
      <c r="M17" s="14" t="s">
        <v>81</v>
      </c>
      <c r="N17" s="14" t="s">
        <v>33</v>
      </c>
      <c r="O17" s="14" t="s">
        <v>34</v>
      </c>
      <c r="P17" s="15" t="s">
        <v>82</v>
      </c>
      <c r="Q17" s="16">
        <v>11999</v>
      </c>
      <c r="R17" s="17">
        <v>61.68</v>
      </c>
      <c r="S17" s="18">
        <v>5287.4355000000005</v>
      </c>
      <c r="T17" s="19" t="s">
        <v>83</v>
      </c>
      <c r="U17" s="20" t="s">
        <v>85</v>
      </c>
      <c r="V17" s="28">
        <v>35.5</v>
      </c>
      <c r="W17" s="22">
        <v>2</v>
      </c>
      <c r="X17" s="23"/>
    </row>
    <row r="18" spans="1:24" s="1" customFormat="1" ht="26" customHeight="1" x14ac:dyDescent="0.3">
      <c r="A18" s="24" t="s">
        <v>23</v>
      </c>
      <c r="B18" s="24" t="s">
        <v>75</v>
      </c>
      <c r="C18" s="12" t="s">
        <v>76</v>
      </c>
      <c r="D18" s="58"/>
      <c r="E18" s="39" t="str">
        <f>HYPERLINK("https://www.google.ru/search?q=H7N6N-8787&amp;newwindow=1&amp;tbm=isch","Еще фото")</f>
        <v>Еще фото</v>
      </c>
      <c r="F18" s="13"/>
      <c r="G18" s="24" t="s">
        <v>77</v>
      </c>
      <c r="H18" s="24" t="s">
        <v>78</v>
      </c>
      <c r="I18" s="24" t="s">
        <v>79</v>
      </c>
      <c r="J18" s="14" t="s">
        <v>70</v>
      </c>
      <c r="K18" s="15" t="s">
        <v>46</v>
      </c>
      <c r="L18" s="60"/>
      <c r="M18" s="14" t="s">
        <v>81</v>
      </c>
      <c r="N18" s="14" t="s">
        <v>33</v>
      </c>
      <c r="O18" s="14" t="s">
        <v>34</v>
      </c>
      <c r="P18" s="15" t="s">
        <v>82</v>
      </c>
      <c r="Q18" s="16">
        <v>11999</v>
      </c>
      <c r="R18" s="17">
        <v>61.68</v>
      </c>
      <c r="S18" s="18">
        <v>5287.4355000000005</v>
      </c>
      <c r="T18" s="19" t="s">
        <v>83</v>
      </c>
      <c r="U18" s="20" t="s">
        <v>86</v>
      </c>
      <c r="V18" s="22">
        <v>36</v>
      </c>
      <c r="W18" s="22">
        <v>7</v>
      </c>
      <c r="X18" s="23"/>
    </row>
    <row r="19" spans="1:24" s="1" customFormat="1" ht="26" customHeight="1" x14ac:dyDescent="0.3">
      <c r="A19" s="24" t="s">
        <v>23</v>
      </c>
      <c r="B19" s="24" t="s">
        <v>75</v>
      </c>
      <c r="C19" s="12" t="s">
        <v>76</v>
      </c>
      <c r="D19" s="59"/>
      <c r="E19" s="39" t="str">
        <f>HYPERLINK("https://www.google.ru/search?q=H7N6N-8787&amp;newwindow=1&amp;tbm=isch","Еще фото")</f>
        <v>Еще фото</v>
      </c>
      <c r="F19" s="13"/>
      <c r="G19" s="24" t="s">
        <v>77</v>
      </c>
      <c r="H19" s="24" t="s">
        <v>78</v>
      </c>
      <c r="I19" s="24" t="s">
        <v>79</v>
      </c>
      <c r="J19" s="14" t="s">
        <v>70</v>
      </c>
      <c r="K19" s="15" t="s">
        <v>46</v>
      </c>
      <c r="L19" s="56"/>
      <c r="M19" s="14" t="s">
        <v>81</v>
      </c>
      <c r="N19" s="14" t="s">
        <v>33</v>
      </c>
      <c r="O19" s="14" t="s">
        <v>34</v>
      </c>
      <c r="P19" s="15" t="s">
        <v>82</v>
      </c>
      <c r="Q19" s="16">
        <v>11999</v>
      </c>
      <c r="R19" s="17">
        <v>61.68</v>
      </c>
      <c r="S19" s="18">
        <v>5287.4355000000005</v>
      </c>
      <c r="T19" s="19" t="s">
        <v>83</v>
      </c>
      <c r="U19" s="20" t="s">
        <v>87</v>
      </c>
      <c r="V19" s="28">
        <v>36.5</v>
      </c>
      <c r="W19" s="22">
        <v>1</v>
      </c>
      <c r="X19" s="23"/>
    </row>
    <row r="20" spans="1:24" s="1" customFormat="1" ht="35" customHeight="1" x14ac:dyDescent="0.3">
      <c r="A20" s="11" t="s">
        <v>23</v>
      </c>
      <c r="B20" s="11" t="s">
        <v>88</v>
      </c>
      <c r="C20" s="12" t="s">
        <v>89</v>
      </c>
      <c r="D20" s="57"/>
      <c r="E20" s="39" t="str">
        <f>HYPERLINK("https://www.google.ru/search?q=1011C077-600&amp;newwindow=1&amp;tbm=isch","Еще фото")</f>
        <v>Еще фото</v>
      </c>
      <c r="F20" s="13"/>
      <c r="G20" s="11" t="s">
        <v>77</v>
      </c>
      <c r="H20" s="11" t="s">
        <v>78</v>
      </c>
      <c r="I20" s="14" t="s">
        <v>79</v>
      </c>
      <c r="J20" s="14" t="s">
        <v>70</v>
      </c>
      <c r="K20" s="15" t="s">
        <v>30</v>
      </c>
      <c r="L20" s="55" t="s">
        <v>90</v>
      </c>
      <c r="M20" s="14" t="s">
        <v>91</v>
      </c>
      <c r="N20" s="14" t="s">
        <v>92</v>
      </c>
      <c r="O20" s="14"/>
      <c r="P20" s="15" t="s">
        <v>93</v>
      </c>
      <c r="Q20" s="16">
        <v>16199</v>
      </c>
      <c r="R20" s="17">
        <v>61.68</v>
      </c>
      <c r="S20" s="18">
        <v>7138.9354999999996</v>
      </c>
      <c r="T20" s="19" t="s">
        <v>83</v>
      </c>
      <c r="U20" s="20" t="s">
        <v>94</v>
      </c>
      <c r="V20" s="22">
        <v>41</v>
      </c>
      <c r="W20" s="22">
        <v>3</v>
      </c>
      <c r="X20" s="23"/>
    </row>
    <row r="21" spans="1:24" s="1" customFormat="1" ht="35" customHeight="1" x14ac:dyDescent="0.3">
      <c r="A21" s="24" t="s">
        <v>23</v>
      </c>
      <c r="B21" s="24" t="s">
        <v>88</v>
      </c>
      <c r="C21" s="12" t="s">
        <v>89</v>
      </c>
      <c r="D21" s="58"/>
      <c r="E21" s="39" t="str">
        <f>HYPERLINK("https://www.google.ru/search?q=1011C077-600&amp;newwindow=1&amp;tbm=isch","Еще фото")</f>
        <v>Еще фото</v>
      </c>
      <c r="F21" s="13"/>
      <c r="G21" s="24" t="s">
        <v>77</v>
      </c>
      <c r="H21" s="24" t="s">
        <v>78</v>
      </c>
      <c r="I21" s="24" t="s">
        <v>79</v>
      </c>
      <c r="J21" s="14" t="s">
        <v>70</v>
      </c>
      <c r="K21" s="15" t="s">
        <v>30</v>
      </c>
      <c r="L21" s="60"/>
      <c r="M21" s="14" t="s">
        <v>91</v>
      </c>
      <c r="N21" s="14" t="s">
        <v>92</v>
      </c>
      <c r="O21" s="14"/>
      <c r="P21" s="15" t="s">
        <v>93</v>
      </c>
      <c r="Q21" s="16">
        <v>16199</v>
      </c>
      <c r="R21" s="17">
        <v>61.68</v>
      </c>
      <c r="S21" s="18">
        <v>7138.9354999999996</v>
      </c>
      <c r="T21" s="19" t="s">
        <v>83</v>
      </c>
      <c r="U21" s="20" t="s">
        <v>95</v>
      </c>
      <c r="V21" s="22">
        <v>42</v>
      </c>
      <c r="W21" s="22">
        <v>1</v>
      </c>
      <c r="X21" s="23"/>
    </row>
    <row r="22" spans="1:24" s="1" customFormat="1" ht="37.049999999999997" customHeight="1" x14ac:dyDescent="0.3">
      <c r="A22" s="24" t="s">
        <v>23</v>
      </c>
      <c r="B22" s="24" t="s">
        <v>88</v>
      </c>
      <c r="C22" s="12" t="s">
        <v>89</v>
      </c>
      <c r="D22" s="59"/>
      <c r="E22" s="39" t="str">
        <f>HYPERLINK("https://www.google.ru/search?q=1011C077-600&amp;newwindow=1&amp;tbm=isch","Еще фото")</f>
        <v>Еще фото</v>
      </c>
      <c r="F22" s="13"/>
      <c r="G22" s="24" t="s">
        <v>77</v>
      </c>
      <c r="H22" s="24" t="s">
        <v>78</v>
      </c>
      <c r="I22" s="24" t="s">
        <v>79</v>
      </c>
      <c r="J22" s="14" t="s">
        <v>70</v>
      </c>
      <c r="K22" s="15" t="s">
        <v>30</v>
      </c>
      <c r="L22" s="56"/>
      <c r="M22" s="14" t="s">
        <v>91</v>
      </c>
      <c r="N22" s="14" t="s">
        <v>92</v>
      </c>
      <c r="O22" s="14"/>
      <c r="P22" s="15" t="s">
        <v>93</v>
      </c>
      <c r="Q22" s="16">
        <v>16199</v>
      </c>
      <c r="R22" s="17">
        <v>61.68</v>
      </c>
      <c r="S22" s="18">
        <v>7138.9354999999996</v>
      </c>
      <c r="T22" s="19" t="s">
        <v>83</v>
      </c>
      <c r="U22" s="20" t="s">
        <v>96</v>
      </c>
      <c r="V22" s="28">
        <v>42.5</v>
      </c>
      <c r="W22" s="22">
        <v>11</v>
      </c>
      <c r="X22" s="23"/>
    </row>
    <row r="23" spans="1:24" s="1" customFormat="1" ht="21" customHeight="1" x14ac:dyDescent="0.3">
      <c r="A23" s="11" t="s">
        <v>23</v>
      </c>
      <c r="B23" s="11" t="s">
        <v>97</v>
      </c>
      <c r="C23" s="25" t="s">
        <v>98</v>
      </c>
      <c r="D23" s="57"/>
      <c r="E23" s="39" t="str">
        <f>HYPERLINK("https://www.google.ru/search?q=1011B794-302&amp;newwindow=1&amp;tbm=isch","Еще фото")</f>
        <v>Еще фото</v>
      </c>
      <c r="F23" s="13"/>
      <c r="G23" s="11" t="s">
        <v>77</v>
      </c>
      <c r="H23" s="11" t="s">
        <v>78</v>
      </c>
      <c r="I23" s="14" t="s">
        <v>79</v>
      </c>
      <c r="J23" s="14" t="s">
        <v>70</v>
      </c>
      <c r="K23" s="15" t="s">
        <v>30</v>
      </c>
      <c r="L23" s="55" t="s">
        <v>99</v>
      </c>
      <c r="M23" s="14" t="s">
        <v>81</v>
      </c>
      <c r="N23" s="14" t="s">
        <v>100</v>
      </c>
      <c r="O23" s="14"/>
      <c r="P23" s="15" t="s">
        <v>93</v>
      </c>
      <c r="Q23" s="16">
        <v>36999</v>
      </c>
      <c r="R23" s="17">
        <v>53.28</v>
      </c>
      <c r="S23" s="18">
        <v>19880.9355</v>
      </c>
      <c r="T23" s="19" t="s">
        <v>83</v>
      </c>
      <c r="U23" s="20" t="s">
        <v>101</v>
      </c>
      <c r="V23" s="22">
        <v>40</v>
      </c>
      <c r="W23" s="22">
        <v>2</v>
      </c>
      <c r="X23" s="23"/>
    </row>
    <row r="24" spans="1:24" s="1" customFormat="1" ht="21" customHeight="1" x14ac:dyDescent="0.3">
      <c r="A24" s="24" t="s">
        <v>23</v>
      </c>
      <c r="B24" s="24" t="s">
        <v>97</v>
      </c>
      <c r="C24" s="26" t="s">
        <v>98</v>
      </c>
      <c r="D24" s="58"/>
      <c r="E24" s="39" t="str">
        <f>HYPERLINK("https://www.google.ru/search?q=1011B794-302&amp;newwindow=1&amp;tbm=isch","Еще фото")</f>
        <v>Еще фото</v>
      </c>
      <c r="F24" s="13"/>
      <c r="G24" s="24" t="s">
        <v>77</v>
      </c>
      <c r="H24" s="24" t="s">
        <v>78</v>
      </c>
      <c r="I24" s="24" t="s">
        <v>79</v>
      </c>
      <c r="J24" s="14" t="s">
        <v>70</v>
      </c>
      <c r="K24" s="15" t="s">
        <v>30</v>
      </c>
      <c r="L24" s="60"/>
      <c r="M24" s="14" t="s">
        <v>81</v>
      </c>
      <c r="N24" s="14" t="s">
        <v>100</v>
      </c>
      <c r="O24" s="14"/>
      <c r="P24" s="15" t="s">
        <v>93</v>
      </c>
      <c r="Q24" s="16">
        <v>36999</v>
      </c>
      <c r="R24" s="17">
        <v>53.28</v>
      </c>
      <c r="S24" s="18">
        <v>19880.9355</v>
      </c>
      <c r="T24" s="19" t="s">
        <v>83</v>
      </c>
      <c r="U24" s="20" t="s">
        <v>95</v>
      </c>
      <c r="V24" s="22">
        <v>42</v>
      </c>
      <c r="W24" s="22">
        <v>5</v>
      </c>
      <c r="X24" s="23"/>
    </row>
    <row r="25" spans="1:24" s="1" customFormat="1" ht="21" customHeight="1" x14ac:dyDescent="0.3">
      <c r="A25" s="24" t="s">
        <v>23</v>
      </c>
      <c r="B25" s="24" t="s">
        <v>97</v>
      </c>
      <c r="C25" s="26" t="s">
        <v>98</v>
      </c>
      <c r="D25" s="58"/>
      <c r="E25" s="39" t="str">
        <f>HYPERLINK("https://www.google.ru/search?q=1011B794-302&amp;newwindow=1&amp;tbm=isch","Еще фото")</f>
        <v>Еще фото</v>
      </c>
      <c r="F25" s="13"/>
      <c r="G25" s="24" t="s">
        <v>77</v>
      </c>
      <c r="H25" s="24" t="s">
        <v>78</v>
      </c>
      <c r="I25" s="24" t="s">
        <v>79</v>
      </c>
      <c r="J25" s="14" t="s">
        <v>70</v>
      </c>
      <c r="K25" s="15" t="s">
        <v>30</v>
      </c>
      <c r="L25" s="60"/>
      <c r="M25" s="14" t="s">
        <v>81</v>
      </c>
      <c r="N25" s="14" t="s">
        <v>100</v>
      </c>
      <c r="O25" s="14"/>
      <c r="P25" s="15" t="s">
        <v>93</v>
      </c>
      <c r="Q25" s="16">
        <v>36999</v>
      </c>
      <c r="R25" s="17">
        <v>53.28</v>
      </c>
      <c r="S25" s="18">
        <v>19880.9355</v>
      </c>
      <c r="T25" s="19" t="s">
        <v>83</v>
      </c>
      <c r="U25" s="20" t="s">
        <v>96</v>
      </c>
      <c r="V25" s="28">
        <v>42.5</v>
      </c>
      <c r="W25" s="22">
        <v>7</v>
      </c>
      <c r="X25" s="23"/>
    </row>
    <row r="26" spans="1:24" s="1" customFormat="1" ht="21" customHeight="1" x14ac:dyDescent="0.3">
      <c r="A26" s="24" t="s">
        <v>23</v>
      </c>
      <c r="B26" s="24" t="s">
        <v>97</v>
      </c>
      <c r="C26" s="26" t="s">
        <v>98</v>
      </c>
      <c r="D26" s="58"/>
      <c r="E26" s="39" t="str">
        <f>HYPERLINK("https://www.google.ru/search?q=1011B794-302&amp;newwindow=1&amp;tbm=isch","Еще фото")</f>
        <v>Еще фото</v>
      </c>
      <c r="F26" s="13"/>
      <c r="G26" s="24" t="s">
        <v>77</v>
      </c>
      <c r="H26" s="24" t="s">
        <v>78</v>
      </c>
      <c r="I26" s="24" t="s">
        <v>79</v>
      </c>
      <c r="J26" s="14" t="s">
        <v>70</v>
      </c>
      <c r="K26" s="15" t="s">
        <v>30</v>
      </c>
      <c r="L26" s="60"/>
      <c r="M26" s="14" t="s">
        <v>81</v>
      </c>
      <c r="N26" s="14" t="s">
        <v>100</v>
      </c>
      <c r="O26" s="14"/>
      <c r="P26" s="15" t="s">
        <v>93</v>
      </c>
      <c r="Q26" s="16">
        <v>36999</v>
      </c>
      <c r="R26" s="17">
        <v>53.28</v>
      </c>
      <c r="S26" s="18">
        <v>19880.9355</v>
      </c>
      <c r="T26" s="19" t="s">
        <v>83</v>
      </c>
      <c r="U26" s="20" t="s">
        <v>102</v>
      </c>
      <c r="V26" s="22">
        <v>43</v>
      </c>
      <c r="W26" s="22">
        <v>3</v>
      </c>
      <c r="X26" s="23"/>
    </row>
    <row r="27" spans="1:24" s="1" customFormat="1" ht="32" customHeight="1" x14ac:dyDescent="0.3">
      <c r="A27" s="24" t="s">
        <v>23</v>
      </c>
      <c r="B27" s="24" t="s">
        <v>97</v>
      </c>
      <c r="C27" s="26" t="s">
        <v>98</v>
      </c>
      <c r="D27" s="59"/>
      <c r="E27" s="39" t="str">
        <f>HYPERLINK("https://www.google.ru/search?q=1011B794-302&amp;newwindow=1&amp;tbm=isch","Еще фото")</f>
        <v>Еще фото</v>
      </c>
      <c r="F27" s="13"/>
      <c r="G27" s="24" t="s">
        <v>77</v>
      </c>
      <c r="H27" s="24" t="s">
        <v>78</v>
      </c>
      <c r="I27" s="24" t="s">
        <v>79</v>
      </c>
      <c r="J27" s="14" t="s">
        <v>70</v>
      </c>
      <c r="K27" s="15" t="s">
        <v>30</v>
      </c>
      <c r="L27" s="56"/>
      <c r="M27" s="14" t="s">
        <v>81</v>
      </c>
      <c r="N27" s="14" t="s">
        <v>100</v>
      </c>
      <c r="O27" s="14"/>
      <c r="P27" s="15" t="s">
        <v>93</v>
      </c>
      <c r="Q27" s="16">
        <v>36999</v>
      </c>
      <c r="R27" s="17">
        <v>53.28</v>
      </c>
      <c r="S27" s="18">
        <v>19880.9355</v>
      </c>
      <c r="T27" s="19" t="s">
        <v>83</v>
      </c>
      <c r="U27" s="20" t="s">
        <v>103</v>
      </c>
      <c r="V27" s="28">
        <v>44.5</v>
      </c>
      <c r="W27" s="22">
        <v>5</v>
      </c>
      <c r="X27" s="23"/>
    </row>
    <row r="28" spans="1:24" s="1" customFormat="1" ht="17" customHeight="1" x14ac:dyDescent="0.3">
      <c r="A28" s="11" t="s">
        <v>23</v>
      </c>
      <c r="B28" s="11" t="s">
        <v>104</v>
      </c>
      <c r="C28" s="12" t="s">
        <v>105</v>
      </c>
      <c r="D28" s="57"/>
      <c r="E28" s="39" t="str">
        <f t="shared" ref="E28:E33" si="0">HYPERLINK("https://www.google.ru/search?q=1012B843-600&amp;newwindow=1&amp;tbm=isch","Еще фото")</f>
        <v>Еще фото</v>
      </c>
      <c r="F28" s="13" t="s">
        <v>106</v>
      </c>
      <c r="G28" s="11" t="s">
        <v>77</v>
      </c>
      <c r="H28" s="11" t="s">
        <v>78</v>
      </c>
      <c r="I28" s="14" t="s">
        <v>79</v>
      </c>
      <c r="J28" s="14" t="s">
        <v>70</v>
      </c>
      <c r="K28" s="15" t="s">
        <v>46</v>
      </c>
      <c r="L28" s="55" t="s">
        <v>107</v>
      </c>
      <c r="M28" s="14" t="s">
        <v>108</v>
      </c>
      <c r="N28" s="14" t="s">
        <v>92</v>
      </c>
      <c r="O28" s="14"/>
      <c r="P28" s="15" t="s">
        <v>93</v>
      </c>
      <c r="Q28" s="16">
        <v>19999</v>
      </c>
      <c r="R28" s="17">
        <v>52.41</v>
      </c>
      <c r="S28" s="18">
        <v>10945.4355</v>
      </c>
      <c r="T28" s="19" t="s">
        <v>83</v>
      </c>
      <c r="U28" s="20" t="s">
        <v>85</v>
      </c>
      <c r="V28" s="28">
        <v>35.5</v>
      </c>
      <c r="W28" s="22">
        <v>7</v>
      </c>
      <c r="X28" s="23"/>
    </row>
    <row r="29" spans="1:24" s="1" customFormat="1" ht="17" customHeight="1" x14ac:dyDescent="0.3">
      <c r="A29" s="24" t="s">
        <v>23</v>
      </c>
      <c r="B29" s="24" t="s">
        <v>104</v>
      </c>
      <c r="C29" s="12" t="s">
        <v>105</v>
      </c>
      <c r="D29" s="58"/>
      <c r="E29" s="39" t="str">
        <f t="shared" si="0"/>
        <v>Еще фото</v>
      </c>
      <c r="F29" s="13" t="s">
        <v>106</v>
      </c>
      <c r="G29" s="24" t="s">
        <v>77</v>
      </c>
      <c r="H29" s="24" t="s">
        <v>78</v>
      </c>
      <c r="I29" s="24" t="s">
        <v>79</v>
      </c>
      <c r="J29" s="14" t="s">
        <v>70</v>
      </c>
      <c r="K29" s="15" t="s">
        <v>46</v>
      </c>
      <c r="L29" s="60"/>
      <c r="M29" s="14" t="s">
        <v>108</v>
      </c>
      <c r="N29" s="14" t="s">
        <v>92</v>
      </c>
      <c r="O29" s="14"/>
      <c r="P29" s="15" t="s">
        <v>93</v>
      </c>
      <c r="Q29" s="16">
        <v>19999</v>
      </c>
      <c r="R29" s="17">
        <v>52.41</v>
      </c>
      <c r="S29" s="18">
        <v>10945.4355</v>
      </c>
      <c r="T29" s="19" t="s">
        <v>83</v>
      </c>
      <c r="U29" s="20" t="s">
        <v>86</v>
      </c>
      <c r="V29" s="22">
        <v>36</v>
      </c>
      <c r="W29" s="22">
        <v>5</v>
      </c>
      <c r="X29" s="23"/>
    </row>
    <row r="30" spans="1:24" s="1" customFormat="1" ht="17" customHeight="1" x14ac:dyDescent="0.3">
      <c r="A30" s="24" t="s">
        <v>23</v>
      </c>
      <c r="B30" s="24" t="s">
        <v>104</v>
      </c>
      <c r="C30" s="12" t="s">
        <v>105</v>
      </c>
      <c r="D30" s="58"/>
      <c r="E30" s="39" t="str">
        <f t="shared" si="0"/>
        <v>Еще фото</v>
      </c>
      <c r="F30" s="13" t="s">
        <v>106</v>
      </c>
      <c r="G30" s="24" t="s">
        <v>77</v>
      </c>
      <c r="H30" s="24" t="s">
        <v>78</v>
      </c>
      <c r="I30" s="24" t="s">
        <v>79</v>
      </c>
      <c r="J30" s="14" t="s">
        <v>70</v>
      </c>
      <c r="K30" s="15" t="s">
        <v>46</v>
      </c>
      <c r="L30" s="60"/>
      <c r="M30" s="14" t="s">
        <v>108</v>
      </c>
      <c r="N30" s="14" t="s">
        <v>92</v>
      </c>
      <c r="O30" s="14"/>
      <c r="P30" s="15" t="s">
        <v>93</v>
      </c>
      <c r="Q30" s="16">
        <v>19999</v>
      </c>
      <c r="R30" s="17">
        <v>52.41</v>
      </c>
      <c r="S30" s="18">
        <v>10945.4355</v>
      </c>
      <c r="T30" s="19" t="s">
        <v>83</v>
      </c>
      <c r="U30" s="20" t="s">
        <v>87</v>
      </c>
      <c r="V30" s="28">
        <v>36.5</v>
      </c>
      <c r="W30" s="22">
        <v>2</v>
      </c>
      <c r="X30" s="23"/>
    </row>
    <row r="31" spans="1:24" s="1" customFormat="1" ht="17" customHeight="1" x14ac:dyDescent="0.3">
      <c r="A31" s="24" t="s">
        <v>23</v>
      </c>
      <c r="B31" s="24" t="s">
        <v>104</v>
      </c>
      <c r="C31" s="12" t="s">
        <v>105</v>
      </c>
      <c r="D31" s="58"/>
      <c r="E31" s="39" t="str">
        <f t="shared" si="0"/>
        <v>Еще фото</v>
      </c>
      <c r="F31" s="13" t="s">
        <v>106</v>
      </c>
      <c r="G31" s="24" t="s">
        <v>77</v>
      </c>
      <c r="H31" s="24" t="s">
        <v>78</v>
      </c>
      <c r="I31" s="24" t="s">
        <v>79</v>
      </c>
      <c r="J31" s="14" t="s">
        <v>70</v>
      </c>
      <c r="K31" s="15" t="s">
        <v>46</v>
      </c>
      <c r="L31" s="60"/>
      <c r="M31" s="14" t="s">
        <v>108</v>
      </c>
      <c r="N31" s="14" t="s">
        <v>92</v>
      </c>
      <c r="O31" s="14"/>
      <c r="P31" s="15" t="s">
        <v>93</v>
      </c>
      <c r="Q31" s="16">
        <v>19999</v>
      </c>
      <c r="R31" s="17">
        <v>52.41</v>
      </c>
      <c r="S31" s="18">
        <v>10945.4355</v>
      </c>
      <c r="T31" s="19" t="s">
        <v>83</v>
      </c>
      <c r="U31" s="20" t="s">
        <v>101</v>
      </c>
      <c r="V31" s="22">
        <v>38</v>
      </c>
      <c r="W31" s="22">
        <v>1</v>
      </c>
      <c r="X31" s="23"/>
    </row>
    <row r="32" spans="1:24" s="1" customFormat="1" ht="17" customHeight="1" x14ac:dyDescent="0.3">
      <c r="A32" s="24" t="s">
        <v>23</v>
      </c>
      <c r="B32" s="24" t="s">
        <v>104</v>
      </c>
      <c r="C32" s="12" t="s">
        <v>105</v>
      </c>
      <c r="D32" s="58"/>
      <c r="E32" s="39" t="str">
        <f t="shared" si="0"/>
        <v>Еще фото</v>
      </c>
      <c r="F32" s="13" t="s">
        <v>106</v>
      </c>
      <c r="G32" s="24" t="s">
        <v>77</v>
      </c>
      <c r="H32" s="24" t="s">
        <v>78</v>
      </c>
      <c r="I32" s="24" t="s">
        <v>79</v>
      </c>
      <c r="J32" s="14" t="s">
        <v>70</v>
      </c>
      <c r="K32" s="15" t="s">
        <v>46</v>
      </c>
      <c r="L32" s="60"/>
      <c r="M32" s="14" t="s">
        <v>108</v>
      </c>
      <c r="N32" s="14" t="s">
        <v>92</v>
      </c>
      <c r="O32" s="14"/>
      <c r="P32" s="15" t="s">
        <v>93</v>
      </c>
      <c r="Q32" s="16">
        <v>19999</v>
      </c>
      <c r="R32" s="17">
        <v>52.41</v>
      </c>
      <c r="S32" s="18">
        <v>10945.4355</v>
      </c>
      <c r="T32" s="19" t="s">
        <v>83</v>
      </c>
      <c r="U32" s="20" t="s">
        <v>109</v>
      </c>
      <c r="V32" s="28">
        <v>38.5</v>
      </c>
      <c r="W32" s="22">
        <v>4</v>
      </c>
      <c r="X32" s="23"/>
    </row>
    <row r="33" spans="1:24" s="1" customFormat="1" ht="22.05" customHeight="1" x14ac:dyDescent="0.3">
      <c r="A33" s="24" t="s">
        <v>23</v>
      </c>
      <c r="B33" s="24" t="s">
        <v>104</v>
      </c>
      <c r="C33" s="12" t="s">
        <v>105</v>
      </c>
      <c r="D33" s="59"/>
      <c r="E33" s="39" t="str">
        <f t="shared" si="0"/>
        <v>Еще фото</v>
      </c>
      <c r="F33" s="13" t="s">
        <v>106</v>
      </c>
      <c r="G33" s="24" t="s">
        <v>77</v>
      </c>
      <c r="H33" s="24" t="s">
        <v>78</v>
      </c>
      <c r="I33" s="24" t="s">
        <v>79</v>
      </c>
      <c r="J33" s="14" t="s">
        <v>70</v>
      </c>
      <c r="K33" s="15" t="s">
        <v>46</v>
      </c>
      <c r="L33" s="56"/>
      <c r="M33" s="14" t="s">
        <v>108</v>
      </c>
      <c r="N33" s="14" t="s">
        <v>92</v>
      </c>
      <c r="O33" s="14"/>
      <c r="P33" s="15" t="s">
        <v>93</v>
      </c>
      <c r="Q33" s="16">
        <v>19999</v>
      </c>
      <c r="R33" s="17">
        <v>52.41</v>
      </c>
      <c r="S33" s="18">
        <v>10945.4355</v>
      </c>
      <c r="T33" s="19" t="s">
        <v>83</v>
      </c>
      <c r="U33" s="20" t="s">
        <v>96</v>
      </c>
      <c r="V33" s="28">
        <v>40.5</v>
      </c>
      <c r="W33" s="22">
        <v>4</v>
      </c>
      <c r="X33" s="23"/>
    </row>
    <row r="34" spans="1:24" s="1" customFormat="1" ht="14" customHeight="1" x14ac:dyDescent="0.3">
      <c r="A34" s="11" t="s">
        <v>23</v>
      </c>
      <c r="B34" s="11" t="s">
        <v>110</v>
      </c>
      <c r="C34" s="12" t="s">
        <v>111</v>
      </c>
      <c r="D34" s="57"/>
      <c r="E34" s="39" t="str">
        <f t="shared" ref="E34:E40" si="1">HYPERLINK("https://www.google.ru/search?q=H899N-8282&amp;newwindow=1&amp;tbm=isch","Еще фото")</f>
        <v>Еще фото</v>
      </c>
      <c r="F34" s="13"/>
      <c r="G34" s="11" t="s">
        <v>77</v>
      </c>
      <c r="H34" s="11" t="s">
        <v>78</v>
      </c>
      <c r="I34" s="14" t="s">
        <v>79</v>
      </c>
      <c r="J34" s="14" t="s">
        <v>70</v>
      </c>
      <c r="K34" s="15" t="s">
        <v>46</v>
      </c>
      <c r="L34" s="55" t="s">
        <v>112</v>
      </c>
      <c r="M34" s="14" t="s">
        <v>81</v>
      </c>
      <c r="N34" s="14" t="s">
        <v>100</v>
      </c>
      <c r="O34" s="14" t="s">
        <v>34</v>
      </c>
      <c r="P34" s="15" t="s">
        <v>113</v>
      </c>
      <c r="Q34" s="16">
        <v>15499</v>
      </c>
      <c r="R34" s="17">
        <v>48.85</v>
      </c>
      <c r="S34" s="18">
        <v>9116.9354999999996</v>
      </c>
      <c r="T34" s="19" t="s">
        <v>83</v>
      </c>
      <c r="U34" s="20" t="s">
        <v>84</v>
      </c>
      <c r="V34" s="28">
        <v>34.5</v>
      </c>
      <c r="W34" s="22">
        <v>5</v>
      </c>
      <c r="X34" s="23"/>
    </row>
    <row r="35" spans="1:24" s="1" customFormat="1" ht="14" customHeight="1" x14ac:dyDescent="0.3">
      <c r="A35" s="24" t="s">
        <v>23</v>
      </c>
      <c r="B35" s="24" t="s">
        <v>110</v>
      </c>
      <c r="C35" s="12" t="s">
        <v>111</v>
      </c>
      <c r="D35" s="58"/>
      <c r="E35" s="39" t="str">
        <f t="shared" si="1"/>
        <v>Еще фото</v>
      </c>
      <c r="F35" s="13"/>
      <c r="G35" s="24" t="s">
        <v>77</v>
      </c>
      <c r="H35" s="24" t="s">
        <v>78</v>
      </c>
      <c r="I35" s="24" t="s">
        <v>79</v>
      </c>
      <c r="J35" s="14" t="s">
        <v>70</v>
      </c>
      <c r="K35" s="15" t="s">
        <v>46</v>
      </c>
      <c r="L35" s="60"/>
      <c r="M35" s="14" t="s">
        <v>81</v>
      </c>
      <c r="N35" s="14" t="s">
        <v>100</v>
      </c>
      <c r="O35" s="14" t="s">
        <v>34</v>
      </c>
      <c r="P35" s="15" t="s">
        <v>113</v>
      </c>
      <c r="Q35" s="16">
        <v>15499</v>
      </c>
      <c r="R35" s="17">
        <v>48.85</v>
      </c>
      <c r="S35" s="18">
        <v>9116.9354999999996</v>
      </c>
      <c r="T35" s="19" t="s">
        <v>83</v>
      </c>
      <c r="U35" s="20" t="s">
        <v>85</v>
      </c>
      <c r="V35" s="28">
        <v>35.5</v>
      </c>
      <c r="W35" s="22">
        <v>8</v>
      </c>
      <c r="X35" s="23"/>
    </row>
    <row r="36" spans="1:24" s="1" customFormat="1" ht="14" customHeight="1" x14ac:dyDescent="0.3">
      <c r="A36" s="24" t="s">
        <v>23</v>
      </c>
      <c r="B36" s="24" t="s">
        <v>110</v>
      </c>
      <c r="C36" s="12" t="s">
        <v>111</v>
      </c>
      <c r="D36" s="58"/>
      <c r="E36" s="39" t="str">
        <f t="shared" si="1"/>
        <v>Еще фото</v>
      </c>
      <c r="F36" s="13"/>
      <c r="G36" s="24" t="s">
        <v>77</v>
      </c>
      <c r="H36" s="24" t="s">
        <v>78</v>
      </c>
      <c r="I36" s="24" t="s">
        <v>79</v>
      </c>
      <c r="J36" s="14" t="s">
        <v>70</v>
      </c>
      <c r="K36" s="15" t="s">
        <v>46</v>
      </c>
      <c r="L36" s="60"/>
      <c r="M36" s="14" t="s">
        <v>81</v>
      </c>
      <c r="N36" s="14" t="s">
        <v>100</v>
      </c>
      <c r="O36" s="14" t="s">
        <v>34</v>
      </c>
      <c r="P36" s="15" t="s">
        <v>113</v>
      </c>
      <c r="Q36" s="16">
        <v>15499</v>
      </c>
      <c r="R36" s="17">
        <v>48.85</v>
      </c>
      <c r="S36" s="18">
        <v>9116.9354999999996</v>
      </c>
      <c r="T36" s="19" t="s">
        <v>83</v>
      </c>
      <c r="U36" s="20" t="s">
        <v>86</v>
      </c>
      <c r="V36" s="22">
        <v>36</v>
      </c>
      <c r="W36" s="22">
        <v>8</v>
      </c>
      <c r="X36" s="23"/>
    </row>
    <row r="37" spans="1:24" s="1" customFormat="1" ht="14" customHeight="1" x14ac:dyDescent="0.3">
      <c r="A37" s="24" t="s">
        <v>23</v>
      </c>
      <c r="B37" s="24" t="s">
        <v>110</v>
      </c>
      <c r="C37" s="12" t="s">
        <v>111</v>
      </c>
      <c r="D37" s="58"/>
      <c r="E37" s="39" t="str">
        <f t="shared" si="1"/>
        <v>Еще фото</v>
      </c>
      <c r="F37" s="13"/>
      <c r="G37" s="24" t="s">
        <v>77</v>
      </c>
      <c r="H37" s="24" t="s">
        <v>78</v>
      </c>
      <c r="I37" s="24" t="s">
        <v>79</v>
      </c>
      <c r="J37" s="14" t="s">
        <v>70</v>
      </c>
      <c r="K37" s="15" t="s">
        <v>46</v>
      </c>
      <c r="L37" s="60"/>
      <c r="M37" s="14" t="s">
        <v>81</v>
      </c>
      <c r="N37" s="14" t="s">
        <v>100</v>
      </c>
      <c r="O37" s="14" t="s">
        <v>34</v>
      </c>
      <c r="P37" s="15" t="s">
        <v>113</v>
      </c>
      <c r="Q37" s="16">
        <v>15499</v>
      </c>
      <c r="R37" s="17">
        <v>48.85</v>
      </c>
      <c r="S37" s="18">
        <v>9116.9354999999996</v>
      </c>
      <c r="T37" s="19" t="s">
        <v>83</v>
      </c>
      <c r="U37" s="20" t="s">
        <v>87</v>
      </c>
      <c r="V37" s="28">
        <v>36.5</v>
      </c>
      <c r="W37" s="22">
        <v>8</v>
      </c>
      <c r="X37" s="23"/>
    </row>
    <row r="38" spans="1:24" s="1" customFormat="1" ht="14" customHeight="1" x14ac:dyDescent="0.3">
      <c r="A38" s="24" t="s">
        <v>23</v>
      </c>
      <c r="B38" s="24" t="s">
        <v>110</v>
      </c>
      <c r="C38" s="12" t="s">
        <v>111</v>
      </c>
      <c r="D38" s="58"/>
      <c r="E38" s="39" t="str">
        <f t="shared" si="1"/>
        <v>Еще фото</v>
      </c>
      <c r="F38" s="13"/>
      <c r="G38" s="24" t="s">
        <v>77</v>
      </c>
      <c r="H38" s="24" t="s">
        <v>78</v>
      </c>
      <c r="I38" s="24" t="s">
        <v>79</v>
      </c>
      <c r="J38" s="14" t="s">
        <v>70</v>
      </c>
      <c r="K38" s="15" t="s">
        <v>46</v>
      </c>
      <c r="L38" s="60"/>
      <c r="M38" s="14" t="s">
        <v>81</v>
      </c>
      <c r="N38" s="14" t="s">
        <v>100</v>
      </c>
      <c r="O38" s="14" t="s">
        <v>34</v>
      </c>
      <c r="P38" s="15" t="s">
        <v>113</v>
      </c>
      <c r="Q38" s="16">
        <v>15499</v>
      </c>
      <c r="R38" s="17">
        <v>48.85</v>
      </c>
      <c r="S38" s="18">
        <v>9116.9354999999996</v>
      </c>
      <c r="T38" s="19" t="s">
        <v>83</v>
      </c>
      <c r="U38" s="20" t="s">
        <v>114</v>
      </c>
      <c r="V38" s="28">
        <v>37.5</v>
      </c>
      <c r="W38" s="22">
        <v>8</v>
      </c>
      <c r="X38" s="23"/>
    </row>
    <row r="39" spans="1:24" s="1" customFormat="1" ht="14" customHeight="1" x14ac:dyDescent="0.3">
      <c r="A39" s="24" t="s">
        <v>23</v>
      </c>
      <c r="B39" s="24" t="s">
        <v>110</v>
      </c>
      <c r="C39" s="12" t="s">
        <v>111</v>
      </c>
      <c r="D39" s="58"/>
      <c r="E39" s="39" t="str">
        <f t="shared" si="1"/>
        <v>Еще фото</v>
      </c>
      <c r="F39" s="13"/>
      <c r="G39" s="24" t="s">
        <v>77</v>
      </c>
      <c r="H39" s="24" t="s">
        <v>78</v>
      </c>
      <c r="I39" s="24" t="s">
        <v>79</v>
      </c>
      <c r="J39" s="14" t="s">
        <v>70</v>
      </c>
      <c r="K39" s="15" t="s">
        <v>46</v>
      </c>
      <c r="L39" s="60"/>
      <c r="M39" s="14" t="s">
        <v>81</v>
      </c>
      <c r="N39" s="14" t="s">
        <v>100</v>
      </c>
      <c r="O39" s="14" t="s">
        <v>34</v>
      </c>
      <c r="P39" s="15" t="s">
        <v>113</v>
      </c>
      <c r="Q39" s="16">
        <v>15499</v>
      </c>
      <c r="R39" s="17">
        <v>48.85</v>
      </c>
      <c r="S39" s="18">
        <v>9116.9354999999996</v>
      </c>
      <c r="T39" s="19" t="s">
        <v>83</v>
      </c>
      <c r="U39" s="20" t="s">
        <v>101</v>
      </c>
      <c r="V39" s="22">
        <v>38</v>
      </c>
      <c r="W39" s="22">
        <v>8</v>
      </c>
      <c r="X39" s="23"/>
    </row>
    <row r="40" spans="1:24" s="1" customFormat="1" ht="17" customHeight="1" x14ac:dyDescent="0.3">
      <c r="A40" s="24" t="s">
        <v>23</v>
      </c>
      <c r="B40" s="24" t="s">
        <v>110</v>
      </c>
      <c r="C40" s="12" t="s">
        <v>111</v>
      </c>
      <c r="D40" s="59"/>
      <c r="E40" s="39" t="str">
        <f t="shared" si="1"/>
        <v>Еще фото</v>
      </c>
      <c r="F40" s="13"/>
      <c r="G40" s="24" t="s">
        <v>77</v>
      </c>
      <c r="H40" s="24" t="s">
        <v>78</v>
      </c>
      <c r="I40" s="24" t="s">
        <v>79</v>
      </c>
      <c r="J40" s="14" t="s">
        <v>70</v>
      </c>
      <c r="K40" s="15" t="s">
        <v>46</v>
      </c>
      <c r="L40" s="56"/>
      <c r="M40" s="14" t="s">
        <v>81</v>
      </c>
      <c r="N40" s="14" t="s">
        <v>100</v>
      </c>
      <c r="O40" s="14" t="s">
        <v>34</v>
      </c>
      <c r="P40" s="15" t="s">
        <v>113</v>
      </c>
      <c r="Q40" s="16">
        <v>15499</v>
      </c>
      <c r="R40" s="17">
        <v>48.85</v>
      </c>
      <c r="S40" s="18">
        <v>9116.9354999999996</v>
      </c>
      <c r="T40" s="19" t="s">
        <v>83</v>
      </c>
      <c r="U40" s="20" t="s">
        <v>109</v>
      </c>
      <c r="V40" s="28">
        <v>38.5</v>
      </c>
      <c r="W40" s="22">
        <v>6</v>
      </c>
      <c r="X40" s="23"/>
    </row>
    <row r="41" spans="1:24" s="1" customFormat="1" ht="108" customHeight="1" x14ac:dyDescent="0.3">
      <c r="A41" s="11" t="s">
        <v>23</v>
      </c>
      <c r="B41" s="11" t="s">
        <v>115</v>
      </c>
      <c r="C41" s="12" t="s">
        <v>116</v>
      </c>
      <c r="D41" s="27"/>
      <c r="E41" s="39" t="str">
        <f>HYPERLINK("https://www.google.ru/search?q=1011C050-002&amp;newwindow=1&amp;tbm=isch","Еще фото")</f>
        <v>Еще фото</v>
      </c>
      <c r="F41" s="29" t="s">
        <v>117</v>
      </c>
      <c r="G41" s="11" t="s">
        <v>77</v>
      </c>
      <c r="H41" s="11" t="s">
        <v>78</v>
      </c>
      <c r="I41" s="14" t="s">
        <v>79</v>
      </c>
      <c r="J41" s="14" t="s">
        <v>70</v>
      </c>
      <c r="K41" s="15" t="s">
        <v>30</v>
      </c>
      <c r="L41" s="14" t="s">
        <v>118</v>
      </c>
      <c r="M41" s="14"/>
      <c r="N41" s="14" t="s">
        <v>48</v>
      </c>
      <c r="O41" s="14"/>
      <c r="P41" s="15" t="s">
        <v>119</v>
      </c>
      <c r="Q41" s="16">
        <v>7999</v>
      </c>
      <c r="R41" s="17">
        <v>46.24</v>
      </c>
      <c r="S41" s="18">
        <v>4944.9884999999995</v>
      </c>
      <c r="T41" s="19" t="s">
        <v>83</v>
      </c>
      <c r="U41" s="20" t="s">
        <v>120</v>
      </c>
      <c r="V41" s="22">
        <v>45</v>
      </c>
      <c r="W41" s="22">
        <v>1</v>
      </c>
      <c r="X41" s="23"/>
    </row>
    <row r="42" spans="1:24" s="1" customFormat="1" ht="108" customHeight="1" x14ac:dyDescent="0.3">
      <c r="A42" s="11" t="s">
        <v>23</v>
      </c>
      <c r="B42" s="11" t="s">
        <v>115</v>
      </c>
      <c r="C42" s="12" t="s">
        <v>121</v>
      </c>
      <c r="D42" s="27"/>
      <c r="E42" s="39" t="str">
        <f>HYPERLINK("https://www.google.ru/search?q=1011C050-403&amp;newwindow=1&amp;tbm=isch","Еще фото")</f>
        <v>Еще фото</v>
      </c>
      <c r="F42" s="29" t="s">
        <v>117</v>
      </c>
      <c r="G42" s="11" t="s">
        <v>77</v>
      </c>
      <c r="H42" s="11" t="s">
        <v>78</v>
      </c>
      <c r="I42" s="14" t="s">
        <v>79</v>
      </c>
      <c r="J42" s="14" t="s">
        <v>70</v>
      </c>
      <c r="K42" s="15" t="s">
        <v>30</v>
      </c>
      <c r="L42" s="14" t="s">
        <v>118</v>
      </c>
      <c r="M42" s="14"/>
      <c r="N42" s="14" t="s">
        <v>33</v>
      </c>
      <c r="O42" s="14"/>
      <c r="P42" s="15" t="s">
        <v>119</v>
      </c>
      <c r="Q42" s="16">
        <v>7999</v>
      </c>
      <c r="R42" s="17">
        <v>46.24</v>
      </c>
      <c r="S42" s="18">
        <v>4944.9884999999995</v>
      </c>
      <c r="T42" s="19" t="s">
        <v>83</v>
      </c>
      <c r="U42" s="20" t="s">
        <v>114</v>
      </c>
      <c r="V42" s="22">
        <v>39</v>
      </c>
      <c r="W42" s="22">
        <v>1</v>
      </c>
      <c r="X42" s="23"/>
    </row>
    <row r="43" spans="1:24" s="1" customFormat="1" ht="108" customHeight="1" x14ac:dyDescent="0.3">
      <c r="A43" s="11" t="s">
        <v>23</v>
      </c>
      <c r="B43" s="11" t="s">
        <v>115</v>
      </c>
      <c r="C43" s="12" t="s">
        <v>122</v>
      </c>
      <c r="D43" s="27"/>
      <c r="E43" s="39" t="str">
        <f>HYPERLINK("https://www.google.ru/search?q=1012B836-002&amp;newwindow=1&amp;tbm=isch","Еще фото")</f>
        <v>Еще фото</v>
      </c>
      <c r="F43" s="13" t="s">
        <v>106</v>
      </c>
      <c r="G43" s="11" t="s">
        <v>77</v>
      </c>
      <c r="H43" s="11" t="s">
        <v>78</v>
      </c>
      <c r="I43" s="14" t="s">
        <v>79</v>
      </c>
      <c r="J43" s="14" t="s">
        <v>70</v>
      </c>
      <c r="K43" s="15" t="s">
        <v>46</v>
      </c>
      <c r="L43" s="14" t="s">
        <v>123</v>
      </c>
      <c r="M43" s="14"/>
      <c r="N43" s="14" t="s">
        <v>48</v>
      </c>
      <c r="O43" s="14"/>
      <c r="P43" s="15" t="s">
        <v>119</v>
      </c>
      <c r="Q43" s="16">
        <v>7999</v>
      </c>
      <c r="R43" s="17">
        <v>46.24</v>
      </c>
      <c r="S43" s="18">
        <v>4944.9884999999995</v>
      </c>
      <c r="T43" s="19" t="s">
        <v>83</v>
      </c>
      <c r="U43" s="20" t="s">
        <v>109</v>
      </c>
      <c r="V43" s="28">
        <v>38.5</v>
      </c>
      <c r="W43" s="22">
        <v>1</v>
      </c>
      <c r="X43" s="23"/>
    </row>
    <row r="44" spans="1:24" s="1" customFormat="1" ht="108" customHeight="1" x14ac:dyDescent="0.3">
      <c r="A44" s="11" t="s">
        <v>23</v>
      </c>
      <c r="B44" s="11" t="s">
        <v>115</v>
      </c>
      <c r="C44" s="12" t="s">
        <v>124</v>
      </c>
      <c r="D44" s="27"/>
      <c r="E44" s="39" t="str">
        <f>HYPERLINK("https://www.google.ru/search?q=1012B836-005&amp;newwindow=1&amp;tbm=isch","Еще фото")</f>
        <v>Еще фото</v>
      </c>
      <c r="F44" s="13"/>
      <c r="G44" s="11" t="s">
        <v>77</v>
      </c>
      <c r="H44" s="11" t="s">
        <v>78</v>
      </c>
      <c r="I44" s="14" t="s">
        <v>79</v>
      </c>
      <c r="J44" s="14" t="s">
        <v>70</v>
      </c>
      <c r="K44" s="15" t="s">
        <v>46</v>
      </c>
      <c r="L44" s="14" t="s">
        <v>123</v>
      </c>
      <c r="M44" s="14"/>
      <c r="N44" s="14" t="s">
        <v>48</v>
      </c>
      <c r="O44" s="14"/>
      <c r="P44" s="15" t="s">
        <v>119</v>
      </c>
      <c r="Q44" s="16">
        <v>7999</v>
      </c>
      <c r="R44" s="17">
        <v>46.24</v>
      </c>
      <c r="S44" s="18">
        <v>4944.9884999999995</v>
      </c>
      <c r="T44" s="19" t="s">
        <v>83</v>
      </c>
      <c r="U44" s="20" t="s">
        <v>85</v>
      </c>
      <c r="V44" s="28">
        <v>35.5</v>
      </c>
      <c r="W44" s="22">
        <v>1</v>
      </c>
      <c r="X44" s="23"/>
    </row>
    <row r="45" spans="1:24" s="1" customFormat="1" ht="108" customHeight="1" x14ac:dyDescent="0.3">
      <c r="A45" s="11" t="s">
        <v>23</v>
      </c>
      <c r="B45" s="11" t="s">
        <v>115</v>
      </c>
      <c r="C45" s="12" t="s">
        <v>125</v>
      </c>
      <c r="D45" s="27"/>
      <c r="E45" s="39" t="str">
        <f>HYPERLINK("https://www.google.ru/search?q=1012B836-403&amp;newwindow=1&amp;tbm=isch","Еще фото")</f>
        <v>Еще фото</v>
      </c>
      <c r="F45" s="13" t="s">
        <v>106</v>
      </c>
      <c r="G45" s="11" t="s">
        <v>77</v>
      </c>
      <c r="H45" s="11" t="s">
        <v>78</v>
      </c>
      <c r="I45" s="14" t="s">
        <v>79</v>
      </c>
      <c r="J45" s="14" t="s">
        <v>70</v>
      </c>
      <c r="K45" s="15" t="s">
        <v>46</v>
      </c>
      <c r="L45" s="14" t="s">
        <v>123</v>
      </c>
      <c r="M45" s="14"/>
      <c r="N45" s="14" t="s">
        <v>33</v>
      </c>
      <c r="O45" s="14"/>
      <c r="P45" s="15" t="s">
        <v>119</v>
      </c>
      <c r="Q45" s="16">
        <v>7999</v>
      </c>
      <c r="R45" s="17">
        <v>46.24</v>
      </c>
      <c r="S45" s="18">
        <v>4944.9884999999995</v>
      </c>
      <c r="T45" s="19" t="s">
        <v>83</v>
      </c>
      <c r="U45" s="20" t="s">
        <v>87</v>
      </c>
      <c r="V45" s="28">
        <v>36.5</v>
      </c>
      <c r="W45" s="22">
        <v>1</v>
      </c>
      <c r="X45" s="23"/>
    </row>
    <row r="46" spans="1:24" s="1" customFormat="1" ht="108" customHeight="1" x14ac:dyDescent="0.3">
      <c r="A46" s="11" t="s">
        <v>23</v>
      </c>
      <c r="B46" s="11" t="s">
        <v>126</v>
      </c>
      <c r="C46" s="12" t="s">
        <v>127</v>
      </c>
      <c r="D46" s="27"/>
      <c r="E46" s="39" t="str">
        <f>HYPERLINK("https://www.google.ru/search?q=1071A104-001&amp;newwindow=1&amp;tbm=isch","Еще фото")</f>
        <v>Еще фото</v>
      </c>
      <c r="F46" s="29" t="s">
        <v>117</v>
      </c>
      <c r="G46" s="11" t="s">
        <v>77</v>
      </c>
      <c r="H46" s="11" t="s">
        <v>78</v>
      </c>
      <c r="I46" s="14" t="s">
        <v>79</v>
      </c>
      <c r="J46" s="14" t="s">
        <v>128</v>
      </c>
      <c r="K46" s="15" t="s">
        <v>30</v>
      </c>
      <c r="L46" s="14" t="s">
        <v>129</v>
      </c>
      <c r="M46" s="14" t="s">
        <v>130</v>
      </c>
      <c r="N46" s="14" t="s">
        <v>48</v>
      </c>
      <c r="O46" s="14"/>
      <c r="P46" s="15" t="s">
        <v>131</v>
      </c>
      <c r="Q46" s="16">
        <v>7999</v>
      </c>
      <c r="R46" s="17">
        <v>46.24</v>
      </c>
      <c r="S46" s="18">
        <v>4944.9884999999995</v>
      </c>
      <c r="T46" s="19" t="s">
        <v>83</v>
      </c>
      <c r="U46" s="20" t="s">
        <v>114</v>
      </c>
      <c r="V46" s="22">
        <v>39</v>
      </c>
      <c r="W46" s="22">
        <v>3</v>
      </c>
      <c r="X46" s="23"/>
    </row>
    <row r="47" spans="1:24" s="1" customFormat="1" ht="52.05" customHeight="1" x14ac:dyDescent="0.3">
      <c r="A47" s="11" t="s">
        <v>23</v>
      </c>
      <c r="B47" s="11" t="s">
        <v>126</v>
      </c>
      <c r="C47" s="12" t="s">
        <v>132</v>
      </c>
      <c r="D47" s="53"/>
      <c r="E47" s="39" t="str">
        <f>HYPERLINK("https://www.google.ru/search?q=1071A104-404&amp;newwindow=1&amp;tbm=isch","Еще фото")</f>
        <v>Еще фото</v>
      </c>
      <c r="F47" s="13"/>
      <c r="G47" s="11" t="s">
        <v>77</v>
      </c>
      <c r="H47" s="11" t="s">
        <v>78</v>
      </c>
      <c r="I47" s="14" t="s">
        <v>79</v>
      </c>
      <c r="J47" s="14" t="s">
        <v>128</v>
      </c>
      <c r="K47" s="15" t="s">
        <v>30</v>
      </c>
      <c r="L47" s="55" t="s">
        <v>133</v>
      </c>
      <c r="M47" s="14"/>
      <c r="N47" s="14" t="s">
        <v>33</v>
      </c>
      <c r="O47" s="14"/>
      <c r="P47" s="15" t="s">
        <v>131</v>
      </c>
      <c r="Q47" s="16">
        <v>7999</v>
      </c>
      <c r="R47" s="17">
        <v>46.24</v>
      </c>
      <c r="S47" s="18">
        <v>4944.9884999999995</v>
      </c>
      <c r="T47" s="19" t="s">
        <v>83</v>
      </c>
      <c r="U47" s="20" t="s">
        <v>87</v>
      </c>
      <c r="V47" s="21" t="s">
        <v>134</v>
      </c>
      <c r="W47" s="22">
        <v>1</v>
      </c>
      <c r="X47" s="23"/>
    </row>
    <row r="48" spans="1:24" s="1" customFormat="1" ht="61.05" customHeight="1" x14ac:dyDescent="0.3">
      <c r="A48" s="24" t="s">
        <v>23</v>
      </c>
      <c r="B48" s="24" t="s">
        <v>126</v>
      </c>
      <c r="C48" s="12" t="s">
        <v>132</v>
      </c>
      <c r="D48" s="54"/>
      <c r="E48" s="39" t="str">
        <f>HYPERLINK("https://www.google.ru/search?q=1071A104-404&amp;newwindow=1&amp;tbm=isch","Еще фото")</f>
        <v>Еще фото</v>
      </c>
      <c r="F48" s="13"/>
      <c r="G48" s="24" t="s">
        <v>77</v>
      </c>
      <c r="H48" s="24" t="s">
        <v>78</v>
      </c>
      <c r="I48" s="24" t="s">
        <v>79</v>
      </c>
      <c r="J48" s="14" t="s">
        <v>128</v>
      </c>
      <c r="K48" s="15" t="s">
        <v>30</v>
      </c>
      <c r="L48" s="56"/>
      <c r="M48" s="14"/>
      <c r="N48" s="14" t="s">
        <v>33</v>
      </c>
      <c r="O48" s="14"/>
      <c r="P48" s="15" t="s">
        <v>131</v>
      </c>
      <c r="Q48" s="16">
        <v>7999</v>
      </c>
      <c r="R48" s="17">
        <v>46.24</v>
      </c>
      <c r="S48" s="18">
        <v>4944.9884999999995</v>
      </c>
      <c r="T48" s="19" t="s">
        <v>83</v>
      </c>
      <c r="U48" s="20" t="s">
        <v>109</v>
      </c>
      <c r="V48" s="28">
        <v>40.5</v>
      </c>
      <c r="W48" s="22">
        <v>2</v>
      </c>
      <c r="X48" s="23"/>
    </row>
    <row r="49" spans="1:24" s="1" customFormat="1" ht="108" customHeight="1" x14ac:dyDescent="0.3">
      <c r="A49" s="11" t="s">
        <v>23</v>
      </c>
      <c r="B49" s="11" t="s">
        <v>126</v>
      </c>
      <c r="C49" s="12" t="s">
        <v>135</v>
      </c>
      <c r="D49" s="27"/>
      <c r="E49" s="39" t="str">
        <f>HYPERLINK("https://www.google.ru/search?q=1072A107-703&amp;newwindow=1&amp;tbm=isch","Еще фото")</f>
        <v>Еще фото</v>
      </c>
      <c r="F49" s="29" t="s">
        <v>117</v>
      </c>
      <c r="G49" s="11" t="s">
        <v>77</v>
      </c>
      <c r="H49" s="11" t="s">
        <v>78</v>
      </c>
      <c r="I49" s="14" t="s">
        <v>79</v>
      </c>
      <c r="J49" s="14" t="s">
        <v>128</v>
      </c>
      <c r="K49" s="15" t="s">
        <v>46</v>
      </c>
      <c r="L49" s="14" t="s">
        <v>136</v>
      </c>
      <c r="M49" s="14"/>
      <c r="N49" s="14" t="s">
        <v>137</v>
      </c>
      <c r="O49" s="14"/>
      <c r="P49" s="15" t="s">
        <v>131</v>
      </c>
      <c r="Q49" s="16">
        <v>7999</v>
      </c>
      <c r="R49" s="17">
        <v>46.24</v>
      </c>
      <c r="S49" s="18">
        <v>4944.9884999999995</v>
      </c>
      <c r="T49" s="19" t="s">
        <v>83</v>
      </c>
      <c r="U49" s="20" t="s">
        <v>87</v>
      </c>
      <c r="V49" s="28">
        <v>36.5</v>
      </c>
      <c r="W49" s="22">
        <v>1</v>
      </c>
      <c r="X49" s="23"/>
    </row>
    <row r="50" spans="1:24" s="1" customFormat="1" ht="108" customHeight="1" x14ac:dyDescent="0.3">
      <c r="A50" s="11" t="s">
        <v>23</v>
      </c>
      <c r="B50" s="11" t="s">
        <v>138</v>
      </c>
      <c r="C50" s="12" t="s">
        <v>139</v>
      </c>
      <c r="D50" s="27"/>
      <c r="E50" s="39" t="str">
        <f>HYPERLINK("https://www.google.ru/search?q=1071A116-404&amp;newwindow=1&amp;tbm=isch","Еще фото")</f>
        <v>Еще фото</v>
      </c>
      <c r="F50" s="13" t="s">
        <v>106</v>
      </c>
      <c r="G50" s="11" t="s">
        <v>77</v>
      </c>
      <c r="H50" s="11" t="s">
        <v>78</v>
      </c>
      <c r="I50" s="14" t="s">
        <v>79</v>
      </c>
      <c r="J50" s="14" t="s">
        <v>128</v>
      </c>
      <c r="K50" s="15" t="s">
        <v>30</v>
      </c>
      <c r="L50" s="14" t="s">
        <v>140</v>
      </c>
      <c r="M50" s="14" t="s">
        <v>141</v>
      </c>
      <c r="N50" s="14" t="s">
        <v>33</v>
      </c>
      <c r="O50" s="14"/>
      <c r="P50" s="15" t="s">
        <v>131</v>
      </c>
      <c r="Q50" s="16">
        <v>8899</v>
      </c>
      <c r="R50" s="17">
        <v>46.06</v>
      </c>
      <c r="S50" s="18">
        <v>5519.9884999999995</v>
      </c>
      <c r="T50" s="19" t="s">
        <v>83</v>
      </c>
      <c r="U50" s="20" t="s">
        <v>96</v>
      </c>
      <c r="V50" s="28">
        <v>42.5</v>
      </c>
      <c r="W50" s="22">
        <v>1</v>
      </c>
      <c r="X50" s="23"/>
    </row>
    <row r="51" spans="1:24" s="1" customFormat="1" ht="35" customHeight="1" x14ac:dyDescent="0.3">
      <c r="A51" s="11" t="s">
        <v>23</v>
      </c>
      <c r="B51" s="11" t="s">
        <v>142</v>
      </c>
      <c r="C51" s="12" t="s">
        <v>143</v>
      </c>
      <c r="D51" s="57"/>
      <c r="E51" s="39" t="str">
        <f>HYPERLINK("https://www.google.ru/search?q=1011B881-003&amp;newwindow=1&amp;tbm=isch","Еще фото")</f>
        <v>Еще фото</v>
      </c>
      <c r="F51" s="29" t="s">
        <v>117</v>
      </c>
      <c r="G51" s="11" t="s">
        <v>77</v>
      </c>
      <c r="H51" s="11" t="s">
        <v>78</v>
      </c>
      <c r="I51" s="14" t="s">
        <v>79</v>
      </c>
      <c r="J51" s="14" t="s">
        <v>70</v>
      </c>
      <c r="K51" s="15" t="s">
        <v>30</v>
      </c>
      <c r="L51" s="55" t="s">
        <v>144</v>
      </c>
      <c r="M51" s="14" t="s">
        <v>145</v>
      </c>
      <c r="N51" s="14" t="s">
        <v>48</v>
      </c>
      <c r="O51" s="14"/>
      <c r="P51" s="15" t="s">
        <v>119</v>
      </c>
      <c r="Q51" s="16">
        <v>8699</v>
      </c>
      <c r="R51" s="17">
        <v>45.97</v>
      </c>
      <c r="S51" s="18">
        <v>5404.9884999999995</v>
      </c>
      <c r="T51" s="19" t="s">
        <v>83</v>
      </c>
      <c r="U51" s="20" t="s">
        <v>87</v>
      </c>
      <c r="V51" s="21" t="s">
        <v>134</v>
      </c>
      <c r="W51" s="22">
        <v>10</v>
      </c>
      <c r="X51" s="23"/>
    </row>
    <row r="52" spans="1:24" s="1" customFormat="1" ht="35" customHeight="1" x14ac:dyDescent="0.3">
      <c r="A52" s="24" t="s">
        <v>23</v>
      </c>
      <c r="B52" s="24" t="s">
        <v>142</v>
      </c>
      <c r="C52" s="12" t="s">
        <v>143</v>
      </c>
      <c r="D52" s="58"/>
      <c r="E52" s="39" t="str">
        <f>HYPERLINK("https://www.google.ru/search?q=1011B881-003&amp;newwindow=1&amp;tbm=isch","Еще фото")</f>
        <v>Еще фото</v>
      </c>
      <c r="F52" s="29" t="s">
        <v>117</v>
      </c>
      <c r="G52" s="24" t="s">
        <v>77</v>
      </c>
      <c r="H52" s="24" t="s">
        <v>78</v>
      </c>
      <c r="I52" s="24" t="s">
        <v>79</v>
      </c>
      <c r="J52" s="14" t="s">
        <v>70</v>
      </c>
      <c r="K52" s="15" t="s">
        <v>30</v>
      </c>
      <c r="L52" s="60"/>
      <c r="M52" s="14" t="s">
        <v>145</v>
      </c>
      <c r="N52" s="14" t="s">
        <v>48</v>
      </c>
      <c r="O52" s="14"/>
      <c r="P52" s="15" t="s">
        <v>119</v>
      </c>
      <c r="Q52" s="16">
        <v>8699</v>
      </c>
      <c r="R52" s="17">
        <v>45.97</v>
      </c>
      <c r="S52" s="18">
        <v>5404.9884999999995</v>
      </c>
      <c r="T52" s="19" t="s">
        <v>83</v>
      </c>
      <c r="U52" s="20" t="s">
        <v>101</v>
      </c>
      <c r="V52" s="22">
        <v>40</v>
      </c>
      <c r="W52" s="22">
        <v>12</v>
      </c>
      <c r="X52" s="23"/>
    </row>
    <row r="53" spans="1:24" s="1" customFormat="1" ht="37.049999999999997" customHeight="1" x14ac:dyDescent="0.3">
      <c r="A53" s="24" t="s">
        <v>23</v>
      </c>
      <c r="B53" s="24" t="s">
        <v>142</v>
      </c>
      <c r="C53" s="12" t="s">
        <v>143</v>
      </c>
      <c r="D53" s="59"/>
      <c r="E53" s="39" t="str">
        <f>HYPERLINK("https://www.google.ru/search?q=1011B881-003&amp;newwindow=1&amp;tbm=isch","Еще фото")</f>
        <v>Еще фото</v>
      </c>
      <c r="F53" s="29" t="s">
        <v>117</v>
      </c>
      <c r="G53" s="24" t="s">
        <v>77</v>
      </c>
      <c r="H53" s="24" t="s">
        <v>78</v>
      </c>
      <c r="I53" s="24" t="s">
        <v>79</v>
      </c>
      <c r="J53" s="14" t="s">
        <v>70</v>
      </c>
      <c r="K53" s="15" t="s">
        <v>30</v>
      </c>
      <c r="L53" s="56"/>
      <c r="M53" s="14" t="s">
        <v>145</v>
      </c>
      <c r="N53" s="14" t="s">
        <v>48</v>
      </c>
      <c r="O53" s="14"/>
      <c r="P53" s="15" t="s">
        <v>119</v>
      </c>
      <c r="Q53" s="16">
        <v>8699</v>
      </c>
      <c r="R53" s="17">
        <v>45.97</v>
      </c>
      <c r="S53" s="18">
        <v>5404.9884999999995</v>
      </c>
      <c r="T53" s="19" t="s">
        <v>83</v>
      </c>
      <c r="U53" s="20" t="s">
        <v>109</v>
      </c>
      <c r="V53" s="28">
        <v>40.5</v>
      </c>
      <c r="W53" s="22">
        <v>4</v>
      </c>
      <c r="X53" s="23"/>
    </row>
    <row r="54" spans="1:24" s="1" customFormat="1" ht="108" customHeight="1" x14ac:dyDescent="0.3">
      <c r="A54" s="11" t="s">
        <v>23</v>
      </c>
      <c r="B54" s="11" t="s">
        <v>142</v>
      </c>
      <c r="C54" s="12" t="s">
        <v>146</v>
      </c>
      <c r="D54" s="27"/>
      <c r="E54" s="39" t="str">
        <f>HYPERLINK("https://www.google.ru/search?q=1012B681-005&amp;newwindow=1&amp;tbm=isch","Еще фото")</f>
        <v>Еще фото</v>
      </c>
      <c r="F54" s="13"/>
      <c r="G54" s="11" t="s">
        <v>77</v>
      </c>
      <c r="H54" s="11" t="s">
        <v>78</v>
      </c>
      <c r="I54" s="14" t="s">
        <v>79</v>
      </c>
      <c r="J54" s="14" t="s">
        <v>70</v>
      </c>
      <c r="K54" s="15" t="s">
        <v>46</v>
      </c>
      <c r="L54" s="14" t="s">
        <v>147</v>
      </c>
      <c r="M54" s="14" t="s">
        <v>145</v>
      </c>
      <c r="N54" s="14" t="s">
        <v>48</v>
      </c>
      <c r="O54" s="14"/>
      <c r="P54" s="15" t="s">
        <v>119</v>
      </c>
      <c r="Q54" s="16">
        <v>8699</v>
      </c>
      <c r="R54" s="17">
        <v>45.97</v>
      </c>
      <c r="S54" s="18">
        <v>5404.9884999999995</v>
      </c>
      <c r="T54" s="19" t="s">
        <v>83</v>
      </c>
      <c r="U54" s="20" t="s">
        <v>87</v>
      </c>
      <c r="V54" s="28">
        <v>36.5</v>
      </c>
      <c r="W54" s="22">
        <v>1</v>
      </c>
      <c r="X54" s="23"/>
    </row>
    <row r="55" spans="1:24" s="1" customFormat="1" ht="108" customHeight="1" x14ac:dyDescent="0.3">
      <c r="A55" s="11" t="s">
        <v>23</v>
      </c>
      <c r="B55" s="11" t="s">
        <v>148</v>
      </c>
      <c r="C55" s="12" t="s">
        <v>149</v>
      </c>
      <c r="D55" s="27"/>
      <c r="E55" s="39" t="str">
        <f>HYPERLINK("https://www.google.ru/search?q=1011B984-001&amp;newwindow=1&amp;tbm=isch","Еще фото")</f>
        <v>Еще фото</v>
      </c>
      <c r="F55" s="13"/>
      <c r="G55" s="11" t="s">
        <v>77</v>
      </c>
      <c r="H55" s="11" t="s">
        <v>78</v>
      </c>
      <c r="I55" s="14" t="s">
        <v>79</v>
      </c>
      <c r="J55" s="14" t="s">
        <v>70</v>
      </c>
      <c r="K55" s="15" t="s">
        <v>30</v>
      </c>
      <c r="L55" s="14" t="s">
        <v>150</v>
      </c>
      <c r="M55" s="14"/>
      <c r="N55" s="14" t="s">
        <v>48</v>
      </c>
      <c r="O55" s="14"/>
      <c r="P55" s="15" t="s">
        <v>93</v>
      </c>
      <c r="Q55" s="16">
        <v>9799</v>
      </c>
      <c r="R55" s="17">
        <v>45.91</v>
      </c>
      <c r="S55" s="18">
        <v>6094.9884999999995</v>
      </c>
      <c r="T55" s="19" t="s">
        <v>83</v>
      </c>
      <c r="U55" s="20" t="s">
        <v>101</v>
      </c>
      <c r="V55" s="22">
        <v>40</v>
      </c>
      <c r="W55" s="22">
        <v>1</v>
      </c>
      <c r="X55" s="23"/>
    </row>
    <row r="56" spans="1:24" s="1" customFormat="1" ht="108" customHeight="1" x14ac:dyDescent="0.3">
      <c r="A56" s="11" t="s">
        <v>23</v>
      </c>
      <c r="B56" s="11" t="s">
        <v>151</v>
      </c>
      <c r="C56" s="12" t="s">
        <v>152</v>
      </c>
      <c r="D56" s="27"/>
      <c r="E56" s="39" t="str">
        <f>HYPERLINK("https://www.google.ru/search?q=1012B933-020&amp;newwindow=1&amp;tbm=isch","Еще фото")</f>
        <v>Еще фото</v>
      </c>
      <c r="F56" s="13"/>
      <c r="G56" s="11" t="s">
        <v>77</v>
      </c>
      <c r="H56" s="11" t="s">
        <v>78</v>
      </c>
      <c r="I56" s="14" t="s">
        <v>79</v>
      </c>
      <c r="J56" s="14" t="s">
        <v>153</v>
      </c>
      <c r="K56" s="15" t="s">
        <v>46</v>
      </c>
      <c r="L56" s="14" t="s">
        <v>154</v>
      </c>
      <c r="M56" s="14"/>
      <c r="N56" s="14" t="s">
        <v>155</v>
      </c>
      <c r="O56" s="14"/>
      <c r="P56" s="15" t="s">
        <v>119</v>
      </c>
      <c r="Q56" s="16">
        <v>9799</v>
      </c>
      <c r="R56" s="17">
        <v>45.91</v>
      </c>
      <c r="S56" s="18">
        <v>6094.9884999999995</v>
      </c>
      <c r="T56" s="19" t="s">
        <v>83</v>
      </c>
      <c r="U56" s="20" t="s">
        <v>109</v>
      </c>
      <c r="V56" s="28">
        <v>38.5</v>
      </c>
      <c r="W56" s="22">
        <v>1</v>
      </c>
      <c r="X56" s="23"/>
    </row>
    <row r="57" spans="1:24" s="1" customFormat="1" ht="108" customHeight="1" x14ac:dyDescent="0.3">
      <c r="A57" s="11" t="s">
        <v>23</v>
      </c>
      <c r="B57" s="11" t="s">
        <v>75</v>
      </c>
      <c r="C57" s="12" t="s">
        <v>156</v>
      </c>
      <c r="D57" s="27"/>
      <c r="E57" s="39" t="str">
        <f>HYPERLINK("https://www.google.ru/search?q=HN7M4-9790&amp;newwindow=1&amp;tbm=isch","Еще фото")</f>
        <v>Еще фото</v>
      </c>
      <c r="F57" s="13"/>
      <c r="G57" s="11" t="s">
        <v>77</v>
      </c>
      <c r="H57" s="11" t="s">
        <v>78</v>
      </c>
      <c r="I57" s="14" t="s">
        <v>79</v>
      </c>
      <c r="J57" s="14" t="s">
        <v>70</v>
      </c>
      <c r="K57" s="15" t="s">
        <v>30</v>
      </c>
      <c r="L57" s="14" t="s">
        <v>157</v>
      </c>
      <c r="M57" s="14" t="s">
        <v>81</v>
      </c>
      <c r="N57" s="14" t="s">
        <v>92</v>
      </c>
      <c r="O57" s="14" t="s">
        <v>34</v>
      </c>
      <c r="P57" s="15" t="s">
        <v>158</v>
      </c>
      <c r="Q57" s="16">
        <v>11999</v>
      </c>
      <c r="R57" s="17">
        <v>45.83</v>
      </c>
      <c r="S57" s="18">
        <v>7474.9884999999995</v>
      </c>
      <c r="T57" s="19" t="s">
        <v>83</v>
      </c>
      <c r="U57" s="20" t="s">
        <v>84</v>
      </c>
      <c r="V57" s="28">
        <v>36.5</v>
      </c>
      <c r="W57" s="22">
        <v>1</v>
      </c>
      <c r="X57" s="23"/>
    </row>
    <row r="58" spans="1:24" s="1" customFormat="1" ht="108" customHeight="1" x14ac:dyDescent="0.3">
      <c r="A58" s="11" t="s">
        <v>23</v>
      </c>
      <c r="B58" s="11" t="s">
        <v>115</v>
      </c>
      <c r="C58" s="12" t="s">
        <v>159</v>
      </c>
      <c r="D58" s="27"/>
      <c r="E58" s="39" t="str">
        <f>HYPERLINK("https://www.google.ru/search?q=1012B836-401&amp;newwindow=1&amp;tbm=isch","Еще фото")</f>
        <v>Еще фото</v>
      </c>
      <c r="F58" s="13"/>
      <c r="G58" s="11" t="s">
        <v>77</v>
      </c>
      <c r="H58" s="11" t="s">
        <v>78</v>
      </c>
      <c r="I58" s="14" t="s">
        <v>79</v>
      </c>
      <c r="J58" s="14" t="s">
        <v>70</v>
      </c>
      <c r="K58" s="15" t="s">
        <v>46</v>
      </c>
      <c r="L58" s="14" t="s">
        <v>123</v>
      </c>
      <c r="M58" s="14"/>
      <c r="N58" s="14" t="s">
        <v>33</v>
      </c>
      <c r="O58" s="14"/>
      <c r="P58" s="15" t="s">
        <v>119</v>
      </c>
      <c r="Q58" s="16">
        <v>8099</v>
      </c>
      <c r="R58" s="17">
        <v>45.67</v>
      </c>
      <c r="S58" s="18">
        <v>5059.9884999999995</v>
      </c>
      <c r="T58" s="19" t="s">
        <v>83</v>
      </c>
      <c r="U58" s="20" t="s">
        <v>85</v>
      </c>
      <c r="V58" s="28">
        <v>35.5</v>
      </c>
      <c r="W58" s="22">
        <v>3</v>
      </c>
      <c r="X58" s="23"/>
    </row>
    <row r="59" spans="1:24" s="1" customFormat="1" ht="108" customHeight="1" x14ac:dyDescent="0.3">
      <c r="A59" s="11" t="s">
        <v>23</v>
      </c>
      <c r="B59" s="11" t="s">
        <v>160</v>
      </c>
      <c r="C59" s="12" t="s">
        <v>161</v>
      </c>
      <c r="D59" s="27"/>
      <c r="E59" s="39" t="str">
        <f>HYPERLINK("https://www.google.ru/search?q=1041A408-300&amp;newwindow=1&amp;tbm=isch","Еще фото")</f>
        <v>Еще фото</v>
      </c>
      <c r="F59" s="29" t="s">
        <v>117</v>
      </c>
      <c r="G59" s="11" t="s">
        <v>77</v>
      </c>
      <c r="H59" s="11" t="s">
        <v>78</v>
      </c>
      <c r="I59" s="14" t="s">
        <v>79</v>
      </c>
      <c r="J59" s="14" t="s">
        <v>162</v>
      </c>
      <c r="K59" s="15" t="s">
        <v>30</v>
      </c>
      <c r="L59" s="14" t="s">
        <v>163</v>
      </c>
      <c r="M59" s="14"/>
      <c r="N59" s="14" t="s">
        <v>100</v>
      </c>
      <c r="O59" s="14"/>
      <c r="P59" s="15" t="s">
        <v>131</v>
      </c>
      <c r="Q59" s="16">
        <v>9199</v>
      </c>
      <c r="R59" s="17">
        <v>45.65</v>
      </c>
      <c r="S59" s="18">
        <v>5749.9884999999995</v>
      </c>
      <c r="T59" s="19" t="s">
        <v>83</v>
      </c>
      <c r="U59" s="20" t="s">
        <v>103</v>
      </c>
      <c r="V59" s="28">
        <v>44.5</v>
      </c>
      <c r="W59" s="22">
        <v>2</v>
      </c>
      <c r="X59" s="23"/>
    </row>
    <row r="60" spans="1:24" s="1" customFormat="1" ht="108" customHeight="1" x14ac:dyDescent="0.3">
      <c r="A60" s="11" t="s">
        <v>23</v>
      </c>
      <c r="B60" s="11" t="s">
        <v>164</v>
      </c>
      <c r="C60" s="12" t="s">
        <v>165</v>
      </c>
      <c r="D60" s="27"/>
      <c r="E60" s="39" t="str">
        <f>HYPERLINK("https://www.google.ru/search?q=1081A051-001&amp;newwindow=1&amp;tbm=isch","Еще фото")</f>
        <v>Еще фото</v>
      </c>
      <c r="F60" s="13" t="s">
        <v>106</v>
      </c>
      <c r="G60" s="11" t="s">
        <v>166</v>
      </c>
      <c r="H60" s="11" t="s">
        <v>78</v>
      </c>
      <c r="I60" s="14" t="s">
        <v>79</v>
      </c>
      <c r="J60" s="14" t="s">
        <v>29</v>
      </c>
      <c r="K60" s="15" t="s">
        <v>30</v>
      </c>
      <c r="L60" s="14" t="s">
        <v>167</v>
      </c>
      <c r="M60" s="14"/>
      <c r="N60" s="14" t="s">
        <v>48</v>
      </c>
      <c r="O60" s="14"/>
      <c r="P60" s="15" t="s">
        <v>119</v>
      </c>
      <c r="Q60" s="16">
        <v>9199</v>
      </c>
      <c r="R60" s="17">
        <v>45.65</v>
      </c>
      <c r="S60" s="18">
        <v>5749.9884999999995</v>
      </c>
      <c r="T60" s="19" t="s">
        <v>83</v>
      </c>
      <c r="U60" s="20" t="s">
        <v>102</v>
      </c>
      <c r="V60" s="22">
        <v>42</v>
      </c>
      <c r="W60" s="22">
        <v>1</v>
      </c>
      <c r="X60" s="23"/>
    </row>
    <row r="61" spans="1:24" s="1" customFormat="1" ht="108" customHeight="1" x14ac:dyDescent="0.3">
      <c r="A61" s="11" t="s">
        <v>23</v>
      </c>
      <c r="B61" s="11" t="s">
        <v>164</v>
      </c>
      <c r="C61" s="12" t="s">
        <v>168</v>
      </c>
      <c r="D61" s="27"/>
      <c r="E61" s="39" t="str">
        <f>HYPERLINK("https://www.google.ru/search?q=1081A051-022&amp;newwindow=1&amp;tbm=isch","Еще фото")</f>
        <v>Еще фото</v>
      </c>
      <c r="F61" s="13" t="s">
        <v>106</v>
      </c>
      <c r="G61" s="11" t="s">
        <v>166</v>
      </c>
      <c r="H61" s="11" t="s">
        <v>78</v>
      </c>
      <c r="I61" s="14" t="s">
        <v>79</v>
      </c>
      <c r="J61" s="14" t="s">
        <v>29</v>
      </c>
      <c r="K61" s="15" t="s">
        <v>30</v>
      </c>
      <c r="L61" s="14" t="s">
        <v>167</v>
      </c>
      <c r="M61" s="14"/>
      <c r="N61" s="14" t="s">
        <v>169</v>
      </c>
      <c r="O61" s="14"/>
      <c r="P61" s="15" t="s">
        <v>119</v>
      </c>
      <c r="Q61" s="16">
        <v>9199</v>
      </c>
      <c r="R61" s="17">
        <v>45.65</v>
      </c>
      <c r="S61" s="18">
        <v>5749.9884999999995</v>
      </c>
      <c r="T61" s="19" t="s">
        <v>83</v>
      </c>
      <c r="U61" s="20" t="s">
        <v>101</v>
      </c>
      <c r="V61" s="21" t="s">
        <v>134</v>
      </c>
      <c r="W61" s="22">
        <v>2</v>
      </c>
      <c r="X61" s="23"/>
    </row>
    <row r="62" spans="1:24" s="1" customFormat="1" ht="108" customHeight="1" x14ac:dyDescent="0.3">
      <c r="A62" s="11" t="s">
        <v>23</v>
      </c>
      <c r="B62" s="11" t="s">
        <v>88</v>
      </c>
      <c r="C62" s="12" t="s">
        <v>170</v>
      </c>
      <c r="D62" s="27"/>
      <c r="E62" s="39" t="str">
        <f>HYPERLINK("https://www.google.ru/search?q=1011C077-004&amp;newwindow=1&amp;tbm=isch","Еще фото")</f>
        <v>Еще фото</v>
      </c>
      <c r="F62" s="13" t="s">
        <v>106</v>
      </c>
      <c r="G62" s="11" t="s">
        <v>77</v>
      </c>
      <c r="H62" s="11" t="s">
        <v>78</v>
      </c>
      <c r="I62" s="14" t="s">
        <v>79</v>
      </c>
      <c r="J62" s="14" t="s">
        <v>70</v>
      </c>
      <c r="K62" s="15" t="s">
        <v>30</v>
      </c>
      <c r="L62" s="14" t="s">
        <v>90</v>
      </c>
      <c r="M62" s="14" t="s">
        <v>91</v>
      </c>
      <c r="N62" s="14" t="s">
        <v>48</v>
      </c>
      <c r="O62" s="14"/>
      <c r="P62" s="15" t="s">
        <v>93</v>
      </c>
      <c r="Q62" s="16">
        <v>15999</v>
      </c>
      <c r="R62" s="17">
        <v>45.62</v>
      </c>
      <c r="S62" s="18">
        <v>10004.988499999999</v>
      </c>
      <c r="T62" s="19" t="s">
        <v>83</v>
      </c>
      <c r="U62" s="20" t="s">
        <v>94</v>
      </c>
      <c r="V62" s="22">
        <v>41</v>
      </c>
      <c r="W62" s="22">
        <v>2</v>
      </c>
      <c r="X62" s="23"/>
    </row>
    <row r="63" spans="1:24" s="1" customFormat="1" ht="108" customHeight="1" x14ac:dyDescent="0.3">
      <c r="A63" s="11" t="s">
        <v>23</v>
      </c>
      <c r="B63" s="11" t="s">
        <v>88</v>
      </c>
      <c r="C63" s="12" t="s">
        <v>171</v>
      </c>
      <c r="D63" s="27"/>
      <c r="E63" s="39" t="str">
        <f>HYPERLINK("https://www.google.ru/search?q=1012B859-004&amp;newwindow=1&amp;tbm=isch","Еще фото")</f>
        <v>Еще фото</v>
      </c>
      <c r="F63" s="13"/>
      <c r="G63" s="11" t="s">
        <v>77</v>
      </c>
      <c r="H63" s="11" t="s">
        <v>78</v>
      </c>
      <c r="I63" s="14" t="s">
        <v>79</v>
      </c>
      <c r="J63" s="14" t="s">
        <v>70</v>
      </c>
      <c r="K63" s="15" t="s">
        <v>46</v>
      </c>
      <c r="L63" s="14" t="s">
        <v>172</v>
      </c>
      <c r="M63" s="14" t="s">
        <v>108</v>
      </c>
      <c r="N63" s="14" t="s">
        <v>48</v>
      </c>
      <c r="O63" s="14"/>
      <c r="P63" s="15" t="s">
        <v>93</v>
      </c>
      <c r="Q63" s="16">
        <v>15999</v>
      </c>
      <c r="R63" s="17">
        <v>45.62</v>
      </c>
      <c r="S63" s="18">
        <v>10004.988499999999</v>
      </c>
      <c r="T63" s="19" t="s">
        <v>83</v>
      </c>
      <c r="U63" s="20" t="s">
        <v>96</v>
      </c>
      <c r="V63" s="28">
        <v>40.5</v>
      </c>
      <c r="W63" s="22">
        <v>1</v>
      </c>
      <c r="X63" s="23"/>
    </row>
    <row r="64" spans="1:24" s="1" customFormat="1" ht="108" customHeight="1" x14ac:dyDescent="0.3">
      <c r="A64" s="11" t="s">
        <v>23</v>
      </c>
      <c r="B64" s="11" t="s">
        <v>173</v>
      </c>
      <c r="C64" s="12" t="s">
        <v>174</v>
      </c>
      <c r="D64" s="27"/>
      <c r="E64" s="39" t="str">
        <f>HYPERLINK("https://www.google.ru/search?q=HL7S2-0190&amp;newwindow=1&amp;tbm=isch","Еще фото")</f>
        <v>Еще фото</v>
      </c>
      <c r="F64" s="13"/>
      <c r="G64" s="11" t="s">
        <v>77</v>
      </c>
      <c r="H64" s="11" t="s">
        <v>78</v>
      </c>
      <c r="I64" s="14" t="s">
        <v>79</v>
      </c>
      <c r="J64" s="14" t="s">
        <v>70</v>
      </c>
      <c r="K64" s="15" t="s">
        <v>30</v>
      </c>
      <c r="L64" s="14" t="s">
        <v>175</v>
      </c>
      <c r="M64" s="14" t="s">
        <v>81</v>
      </c>
      <c r="N64" s="14" t="s">
        <v>155</v>
      </c>
      <c r="O64" s="14" t="s">
        <v>34</v>
      </c>
      <c r="P64" s="15" t="s">
        <v>176</v>
      </c>
      <c r="Q64" s="16">
        <v>15999</v>
      </c>
      <c r="R64" s="17">
        <v>45.62</v>
      </c>
      <c r="S64" s="18">
        <v>10004.988499999999</v>
      </c>
      <c r="T64" s="19" t="s">
        <v>83</v>
      </c>
      <c r="U64" s="20" t="s">
        <v>101</v>
      </c>
      <c r="V64" s="22">
        <v>40</v>
      </c>
      <c r="W64" s="22">
        <v>1</v>
      </c>
      <c r="X64" s="23"/>
    </row>
    <row r="65" spans="1:24" s="1" customFormat="1" ht="108" customHeight="1" x14ac:dyDescent="0.3">
      <c r="A65" s="11" t="s">
        <v>23</v>
      </c>
      <c r="B65" s="11" t="s">
        <v>177</v>
      </c>
      <c r="C65" s="12" t="s">
        <v>178</v>
      </c>
      <c r="D65" s="27"/>
      <c r="E65" s="39" t="str">
        <f>HYPERLINK("https://www.google.ru/search?q=1011B977-002&amp;newwindow=1&amp;tbm=isch","Еще фото")</f>
        <v>Еще фото</v>
      </c>
      <c r="F65" s="13" t="s">
        <v>106</v>
      </c>
      <c r="G65" s="11" t="s">
        <v>77</v>
      </c>
      <c r="H65" s="11" t="s">
        <v>78</v>
      </c>
      <c r="I65" s="14" t="s">
        <v>79</v>
      </c>
      <c r="J65" s="14" t="s">
        <v>153</v>
      </c>
      <c r="K65" s="15" t="s">
        <v>30</v>
      </c>
      <c r="L65" s="14" t="s">
        <v>179</v>
      </c>
      <c r="M65" s="14" t="s">
        <v>180</v>
      </c>
      <c r="N65" s="14" t="s">
        <v>48</v>
      </c>
      <c r="O65" s="14"/>
      <c r="P65" s="15" t="s">
        <v>119</v>
      </c>
      <c r="Q65" s="16">
        <v>14699</v>
      </c>
      <c r="R65" s="17">
        <v>45.57</v>
      </c>
      <c r="S65" s="18">
        <v>9199.9884999999995</v>
      </c>
      <c r="T65" s="19" t="s">
        <v>83</v>
      </c>
      <c r="U65" s="20" t="s">
        <v>101</v>
      </c>
      <c r="V65" s="22">
        <v>40</v>
      </c>
      <c r="W65" s="22">
        <v>3</v>
      </c>
      <c r="X65" s="23"/>
    </row>
    <row r="66" spans="1:24" s="1" customFormat="1" ht="108" customHeight="1" x14ac:dyDescent="0.3">
      <c r="A66" s="11" t="s">
        <v>23</v>
      </c>
      <c r="B66" s="11" t="s">
        <v>177</v>
      </c>
      <c r="C66" s="12" t="s">
        <v>181</v>
      </c>
      <c r="D66" s="27"/>
      <c r="E66" s="39" t="str">
        <f>HYPERLINK("https://www.google.ru/search?q=1011B977-004&amp;newwindow=1&amp;tbm=isch","Еще фото")</f>
        <v>Еще фото</v>
      </c>
      <c r="F66" s="13"/>
      <c r="G66" s="11" t="s">
        <v>77</v>
      </c>
      <c r="H66" s="11" t="s">
        <v>78</v>
      </c>
      <c r="I66" s="14" t="s">
        <v>79</v>
      </c>
      <c r="J66" s="14" t="s">
        <v>153</v>
      </c>
      <c r="K66" s="15" t="s">
        <v>30</v>
      </c>
      <c r="L66" s="14" t="s">
        <v>179</v>
      </c>
      <c r="M66" s="14" t="s">
        <v>180</v>
      </c>
      <c r="N66" s="14" t="s">
        <v>48</v>
      </c>
      <c r="O66" s="14"/>
      <c r="P66" s="15" t="s">
        <v>119</v>
      </c>
      <c r="Q66" s="16">
        <v>14699</v>
      </c>
      <c r="R66" s="17">
        <v>45.57</v>
      </c>
      <c r="S66" s="18">
        <v>9199.9884999999995</v>
      </c>
      <c r="T66" s="19" t="s">
        <v>83</v>
      </c>
      <c r="U66" s="20" t="s">
        <v>101</v>
      </c>
      <c r="V66" s="22">
        <v>40</v>
      </c>
      <c r="W66" s="22">
        <v>2</v>
      </c>
      <c r="X66" s="23"/>
    </row>
    <row r="67" spans="1:24" s="1" customFormat="1" ht="52.05" customHeight="1" x14ac:dyDescent="0.3">
      <c r="A67" s="11" t="s">
        <v>23</v>
      </c>
      <c r="B67" s="11" t="s">
        <v>182</v>
      </c>
      <c r="C67" s="12" t="s">
        <v>183</v>
      </c>
      <c r="D67" s="53"/>
      <c r="E67" s="39" t="str">
        <f>HYPERLINK("https://www.google.ru/search?q=1071A092-402&amp;newwindow=1&amp;tbm=isch","Еще фото")</f>
        <v>Еще фото</v>
      </c>
      <c r="F67" s="13" t="s">
        <v>106</v>
      </c>
      <c r="G67" s="11" t="s">
        <v>77</v>
      </c>
      <c r="H67" s="11" t="s">
        <v>78</v>
      </c>
      <c r="I67" s="14" t="s">
        <v>79</v>
      </c>
      <c r="J67" s="14" t="s">
        <v>128</v>
      </c>
      <c r="K67" s="15" t="s">
        <v>30</v>
      </c>
      <c r="L67" s="55" t="s">
        <v>184</v>
      </c>
      <c r="M67" s="14" t="s">
        <v>185</v>
      </c>
      <c r="N67" s="14" t="s">
        <v>33</v>
      </c>
      <c r="O67" s="14"/>
      <c r="P67" s="15" t="s">
        <v>119</v>
      </c>
      <c r="Q67" s="16">
        <v>14699</v>
      </c>
      <c r="R67" s="17">
        <v>45.57</v>
      </c>
      <c r="S67" s="18">
        <v>9199.9884999999995</v>
      </c>
      <c r="T67" s="19" t="s">
        <v>83</v>
      </c>
      <c r="U67" s="20" t="s">
        <v>102</v>
      </c>
      <c r="V67" s="22">
        <v>43</v>
      </c>
      <c r="W67" s="22">
        <v>1</v>
      </c>
      <c r="X67" s="23"/>
    </row>
    <row r="68" spans="1:24" s="1" customFormat="1" ht="61.05" customHeight="1" x14ac:dyDescent="0.3">
      <c r="A68" s="24" t="s">
        <v>23</v>
      </c>
      <c r="B68" s="24" t="s">
        <v>182</v>
      </c>
      <c r="C68" s="12" t="s">
        <v>183</v>
      </c>
      <c r="D68" s="54"/>
      <c r="E68" s="39" t="str">
        <f>HYPERLINK("https://www.google.ru/search?q=1071A092-402&amp;newwindow=1&amp;tbm=isch","Еще фото")</f>
        <v>Еще фото</v>
      </c>
      <c r="F68" s="13" t="s">
        <v>106</v>
      </c>
      <c r="G68" s="24" t="s">
        <v>77</v>
      </c>
      <c r="H68" s="24" t="s">
        <v>78</v>
      </c>
      <c r="I68" s="24" t="s">
        <v>79</v>
      </c>
      <c r="J68" s="14" t="s">
        <v>128</v>
      </c>
      <c r="K68" s="15" t="s">
        <v>30</v>
      </c>
      <c r="L68" s="56"/>
      <c r="M68" s="14" t="s">
        <v>185</v>
      </c>
      <c r="N68" s="14" t="s">
        <v>33</v>
      </c>
      <c r="O68" s="14"/>
      <c r="P68" s="15" t="s">
        <v>119</v>
      </c>
      <c r="Q68" s="16">
        <v>14699</v>
      </c>
      <c r="R68" s="17">
        <v>45.57</v>
      </c>
      <c r="S68" s="18">
        <v>9199.9884999999995</v>
      </c>
      <c r="T68" s="19" t="s">
        <v>83</v>
      </c>
      <c r="U68" s="20" t="s">
        <v>103</v>
      </c>
      <c r="V68" s="28">
        <v>44.5</v>
      </c>
      <c r="W68" s="22">
        <v>1</v>
      </c>
      <c r="X68" s="23"/>
    </row>
    <row r="69" spans="1:24" s="1" customFormat="1" ht="108" customHeight="1" x14ac:dyDescent="0.3">
      <c r="A69" s="11" t="s">
        <v>23</v>
      </c>
      <c r="B69" s="11" t="s">
        <v>186</v>
      </c>
      <c r="C69" s="12" t="s">
        <v>187</v>
      </c>
      <c r="D69" s="27"/>
      <c r="E69" s="39" t="str">
        <f>HYPERLINK("https://www.google.ru/search?q=1011C080-402&amp;newwindow=1&amp;tbm=isch","Еще фото")</f>
        <v>Еще фото</v>
      </c>
      <c r="F69" s="13"/>
      <c r="G69" s="11" t="s">
        <v>77</v>
      </c>
      <c r="H69" s="11" t="s">
        <v>78</v>
      </c>
      <c r="I69" s="14" t="s">
        <v>79</v>
      </c>
      <c r="J69" s="14" t="s">
        <v>70</v>
      </c>
      <c r="K69" s="15" t="s">
        <v>30</v>
      </c>
      <c r="L69" s="14" t="s">
        <v>188</v>
      </c>
      <c r="M69" s="14" t="s">
        <v>189</v>
      </c>
      <c r="N69" s="14" t="s">
        <v>33</v>
      </c>
      <c r="O69" s="14"/>
      <c r="P69" s="15" t="s">
        <v>93</v>
      </c>
      <c r="Q69" s="16">
        <v>11199</v>
      </c>
      <c r="R69" s="17">
        <v>45.53</v>
      </c>
      <c r="S69" s="18">
        <v>7014.9884999999995</v>
      </c>
      <c r="T69" s="19" t="s">
        <v>83</v>
      </c>
      <c r="U69" s="20" t="s">
        <v>101</v>
      </c>
      <c r="V69" s="22">
        <v>40</v>
      </c>
      <c r="W69" s="22">
        <v>3</v>
      </c>
      <c r="X69" s="23"/>
    </row>
    <row r="70" spans="1:24" s="1" customFormat="1" ht="52.05" customHeight="1" x14ac:dyDescent="0.3">
      <c r="A70" s="11" t="s">
        <v>23</v>
      </c>
      <c r="B70" s="11" t="s">
        <v>190</v>
      </c>
      <c r="C70" s="12" t="s">
        <v>191</v>
      </c>
      <c r="D70" s="53"/>
      <c r="E70" s="39" t="str">
        <f>HYPERLINK("https://www.google.ru/search?q=1011B979-001&amp;newwindow=1&amp;tbm=isch","Еще фото")</f>
        <v>Еще фото</v>
      </c>
      <c r="F70" s="13"/>
      <c r="G70" s="11" t="s">
        <v>77</v>
      </c>
      <c r="H70" s="11" t="s">
        <v>78</v>
      </c>
      <c r="I70" s="14" t="s">
        <v>79</v>
      </c>
      <c r="J70" s="14" t="s">
        <v>153</v>
      </c>
      <c r="K70" s="15" t="s">
        <v>30</v>
      </c>
      <c r="L70" s="55" t="s">
        <v>192</v>
      </c>
      <c r="M70" s="14" t="s">
        <v>189</v>
      </c>
      <c r="N70" s="14" t="s">
        <v>48</v>
      </c>
      <c r="O70" s="14"/>
      <c r="P70" s="15" t="s">
        <v>119</v>
      </c>
      <c r="Q70" s="16">
        <v>12299</v>
      </c>
      <c r="R70" s="17">
        <v>45.52</v>
      </c>
      <c r="S70" s="18">
        <v>7704.9884999999995</v>
      </c>
      <c r="T70" s="19" t="s">
        <v>83</v>
      </c>
      <c r="U70" s="20" t="s">
        <v>114</v>
      </c>
      <c r="V70" s="22">
        <v>39</v>
      </c>
      <c r="W70" s="22">
        <v>2</v>
      </c>
      <c r="X70" s="23"/>
    </row>
    <row r="71" spans="1:24" s="1" customFormat="1" ht="61.05" customHeight="1" x14ac:dyDescent="0.3">
      <c r="A71" s="24" t="s">
        <v>23</v>
      </c>
      <c r="B71" s="24" t="s">
        <v>190</v>
      </c>
      <c r="C71" s="12" t="s">
        <v>191</v>
      </c>
      <c r="D71" s="54"/>
      <c r="E71" s="39" t="str">
        <f>HYPERLINK("https://www.google.ru/search?q=1011B979-001&amp;newwindow=1&amp;tbm=isch","Еще фото")</f>
        <v>Еще фото</v>
      </c>
      <c r="F71" s="13"/>
      <c r="G71" s="24" t="s">
        <v>77</v>
      </c>
      <c r="H71" s="24" t="s">
        <v>78</v>
      </c>
      <c r="I71" s="24" t="s">
        <v>79</v>
      </c>
      <c r="J71" s="14" t="s">
        <v>153</v>
      </c>
      <c r="K71" s="15" t="s">
        <v>30</v>
      </c>
      <c r="L71" s="56"/>
      <c r="M71" s="14" t="s">
        <v>189</v>
      </c>
      <c r="N71" s="14" t="s">
        <v>48</v>
      </c>
      <c r="O71" s="14"/>
      <c r="P71" s="15" t="s">
        <v>119</v>
      </c>
      <c r="Q71" s="16">
        <v>12299</v>
      </c>
      <c r="R71" s="17">
        <v>45.52</v>
      </c>
      <c r="S71" s="18">
        <v>7704.9884999999995</v>
      </c>
      <c r="T71" s="19" t="s">
        <v>83</v>
      </c>
      <c r="U71" s="20" t="s">
        <v>101</v>
      </c>
      <c r="V71" s="22">
        <v>40</v>
      </c>
      <c r="W71" s="22">
        <v>1</v>
      </c>
      <c r="X71" s="23"/>
    </row>
    <row r="72" spans="1:24" s="1" customFormat="1" ht="108" customHeight="1" x14ac:dyDescent="0.3">
      <c r="A72" s="11" t="s">
        <v>23</v>
      </c>
      <c r="B72" s="11" t="s">
        <v>190</v>
      </c>
      <c r="C72" s="12" t="s">
        <v>193</v>
      </c>
      <c r="D72" s="27"/>
      <c r="E72" s="39" t="str">
        <f>HYPERLINK("https://www.google.ru/search?q=1012B771-700&amp;newwindow=1&amp;tbm=isch","Еще фото")</f>
        <v>Еще фото</v>
      </c>
      <c r="F72" s="13" t="s">
        <v>106</v>
      </c>
      <c r="G72" s="11" t="s">
        <v>77</v>
      </c>
      <c r="H72" s="11" t="s">
        <v>78</v>
      </c>
      <c r="I72" s="14" t="s">
        <v>79</v>
      </c>
      <c r="J72" s="14" t="s">
        <v>153</v>
      </c>
      <c r="K72" s="15" t="s">
        <v>46</v>
      </c>
      <c r="L72" s="14" t="s">
        <v>194</v>
      </c>
      <c r="M72" s="14" t="s">
        <v>189</v>
      </c>
      <c r="N72" s="14" t="s">
        <v>137</v>
      </c>
      <c r="O72" s="14"/>
      <c r="P72" s="15" t="s">
        <v>93</v>
      </c>
      <c r="Q72" s="16">
        <v>12299</v>
      </c>
      <c r="R72" s="17">
        <v>45.52</v>
      </c>
      <c r="S72" s="18">
        <v>7704.9884999999995</v>
      </c>
      <c r="T72" s="19" t="s">
        <v>83</v>
      </c>
      <c r="U72" s="20" t="s">
        <v>114</v>
      </c>
      <c r="V72" s="28">
        <v>37.5</v>
      </c>
      <c r="W72" s="22">
        <v>1</v>
      </c>
      <c r="X72" s="23"/>
    </row>
    <row r="73" spans="1:24" s="1" customFormat="1" ht="108" customHeight="1" x14ac:dyDescent="0.3">
      <c r="A73" s="11" t="s">
        <v>23</v>
      </c>
      <c r="B73" s="11" t="s">
        <v>195</v>
      </c>
      <c r="C73" s="12" t="s">
        <v>196</v>
      </c>
      <c r="D73" s="27"/>
      <c r="E73" s="39" t="str">
        <f>HYPERLINK("https://www.google.ru/search?q=1011B973-300&amp;newwindow=1&amp;tbm=isch","Еще фото")</f>
        <v>Еще фото</v>
      </c>
      <c r="F73" s="13"/>
      <c r="G73" s="11" t="s">
        <v>77</v>
      </c>
      <c r="H73" s="11" t="s">
        <v>78</v>
      </c>
      <c r="I73" s="14" t="s">
        <v>79</v>
      </c>
      <c r="J73" s="14" t="s">
        <v>153</v>
      </c>
      <c r="K73" s="15" t="s">
        <v>30</v>
      </c>
      <c r="L73" s="14" t="s">
        <v>197</v>
      </c>
      <c r="M73" s="14" t="s">
        <v>198</v>
      </c>
      <c r="N73" s="14" t="s">
        <v>100</v>
      </c>
      <c r="O73" s="14"/>
      <c r="P73" s="15" t="s">
        <v>199</v>
      </c>
      <c r="Q73" s="16">
        <v>19999</v>
      </c>
      <c r="R73" s="17">
        <v>45.5</v>
      </c>
      <c r="S73" s="18">
        <v>12534.988499999999</v>
      </c>
      <c r="T73" s="19" t="s">
        <v>83</v>
      </c>
      <c r="U73" s="20" t="s">
        <v>114</v>
      </c>
      <c r="V73" s="22">
        <v>39</v>
      </c>
      <c r="W73" s="22">
        <v>2</v>
      </c>
      <c r="X73" s="23"/>
    </row>
    <row r="74" spans="1:24" s="1" customFormat="1" ht="108" customHeight="1" x14ac:dyDescent="0.3">
      <c r="A74" s="11" t="s">
        <v>23</v>
      </c>
      <c r="B74" s="11" t="s">
        <v>195</v>
      </c>
      <c r="C74" s="12" t="s">
        <v>200</v>
      </c>
      <c r="D74" s="27"/>
      <c r="E74" s="39" t="str">
        <f>HYPERLINK("https://www.google.ru/search?q=1012B768-200&amp;newwindow=1&amp;tbm=isch","Еще фото")</f>
        <v>Еще фото</v>
      </c>
      <c r="F74" s="13"/>
      <c r="G74" s="11" t="s">
        <v>77</v>
      </c>
      <c r="H74" s="11" t="s">
        <v>78</v>
      </c>
      <c r="I74" s="14" t="s">
        <v>79</v>
      </c>
      <c r="J74" s="14" t="s">
        <v>153</v>
      </c>
      <c r="K74" s="15" t="s">
        <v>46</v>
      </c>
      <c r="L74" s="14" t="s">
        <v>201</v>
      </c>
      <c r="M74" s="14" t="s">
        <v>198</v>
      </c>
      <c r="N74" s="14" t="s">
        <v>202</v>
      </c>
      <c r="O74" s="14"/>
      <c r="P74" s="15" t="s">
        <v>199</v>
      </c>
      <c r="Q74" s="16">
        <v>19999</v>
      </c>
      <c r="R74" s="17">
        <v>45.5</v>
      </c>
      <c r="S74" s="18">
        <v>12534.988499999999</v>
      </c>
      <c r="T74" s="19" t="s">
        <v>83</v>
      </c>
      <c r="U74" s="20" t="s">
        <v>87</v>
      </c>
      <c r="V74" s="28">
        <v>36.5</v>
      </c>
      <c r="W74" s="22">
        <v>1</v>
      </c>
      <c r="X74" s="23"/>
    </row>
    <row r="75" spans="1:24" s="1" customFormat="1" ht="108" customHeight="1" x14ac:dyDescent="0.3">
      <c r="A75" s="11" t="s">
        <v>23</v>
      </c>
      <c r="B75" s="11" t="s">
        <v>203</v>
      </c>
      <c r="C75" s="12" t="s">
        <v>204</v>
      </c>
      <c r="D75" s="27"/>
      <c r="E75" s="39" t="str">
        <f>HYPERLINK("https://www.google.ru/search?q=1012B901-400&amp;newwindow=1&amp;tbm=isch","Еще фото")</f>
        <v>Еще фото</v>
      </c>
      <c r="F75" s="13"/>
      <c r="G75" s="11" t="s">
        <v>77</v>
      </c>
      <c r="H75" s="11" t="s">
        <v>78</v>
      </c>
      <c r="I75" s="14" t="s">
        <v>79</v>
      </c>
      <c r="J75" s="14" t="s">
        <v>70</v>
      </c>
      <c r="K75" s="15" t="s">
        <v>46</v>
      </c>
      <c r="L75" s="14" t="s">
        <v>205</v>
      </c>
      <c r="M75" s="14"/>
      <c r="N75" s="14" t="s">
        <v>33</v>
      </c>
      <c r="O75" s="14"/>
      <c r="P75" s="15" t="s">
        <v>119</v>
      </c>
      <c r="Q75" s="16">
        <v>19999</v>
      </c>
      <c r="R75" s="17">
        <v>45.5</v>
      </c>
      <c r="S75" s="18">
        <v>12534.988499999999</v>
      </c>
      <c r="T75" s="19" t="s">
        <v>83</v>
      </c>
      <c r="U75" s="20" t="s">
        <v>86</v>
      </c>
      <c r="V75" s="22">
        <v>36</v>
      </c>
      <c r="W75" s="22">
        <v>4</v>
      </c>
      <c r="X75" s="23"/>
    </row>
    <row r="76" spans="1:24" s="1" customFormat="1" ht="108" customHeight="1" x14ac:dyDescent="0.3">
      <c r="A76" s="11" t="s">
        <v>23</v>
      </c>
      <c r="B76" s="11" t="s">
        <v>206</v>
      </c>
      <c r="C76" s="12" t="s">
        <v>207</v>
      </c>
      <c r="D76" s="27"/>
      <c r="E76" s="39" t="str">
        <f>HYPERLINK("https://www.google.ru/search?q=1042A279-700&amp;newwindow=1&amp;tbm=isch","Еще фото")</f>
        <v>Еще фото</v>
      </c>
      <c r="F76" s="13"/>
      <c r="G76" s="11" t="s">
        <v>77</v>
      </c>
      <c r="H76" s="11" t="s">
        <v>78</v>
      </c>
      <c r="I76" s="14" t="s">
        <v>79</v>
      </c>
      <c r="J76" s="14" t="s">
        <v>162</v>
      </c>
      <c r="K76" s="15" t="s">
        <v>46</v>
      </c>
      <c r="L76" s="14" t="s">
        <v>208</v>
      </c>
      <c r="M76" s="14" t="s">
        <v>209</v>
      </c>
      <c r="N76" s="14" t="s">
        <v>137</v>
      </c>
      <c r="O76" s="14"/>
      <c r="P76" s="15" t="s">
        <v>131</v>
      </c>
      <c r="Q76" s="16">
        <v>19999</v>
      </c>
      <c r="R76" s="17">
        <v>45.5</v>
      </c>
      <c r="S76" s="18">
        <v>12534.988499999999</v>
      </c>
      <c r="T76" s="19" t="s">
        <v>83</v>
      </c>
      <c r="U76" s="20" t="s">
        <v>94</v>
      </c>
      <c r="V76" s="22">
        <v>39</v>
      </c>
      <c r="W76" s="22">
        <v>1</v>
      </c>
      <c r="X76" s="23"/>
    </row>
    <row r="77" spans="1:24" s="1" customFormat="1" ht="108" customHeight="1" x14ac:dyDescent="0.3">
      <c r="A77" s="11" t="s">
        <v>23</v>
      </c>
      <c r="B77" s="11" t="s">
        <v>210</v>
      </c>
      <c r="C77" s="12" t="s">
        <v>211</v>
      </c>
      <c r="D77" s="27"/>
      <c r="E77" s="39" t="str">
        <f>HYPERLINK("https://www.google.ru/search?q=1011B798-001&amp;newwindow=1&amp;tbm=isch","Еще фото")</f>
        <v>Еще фото</v>
      </c>
      <c r="F77" s="13"/>
      <c r="G77" s="11" t="s">
        <v>77</v>
      </c>
      <c r="H77" s="11" t="s">
        <v>78</v>
      </c>
      <c r="I77" s="14" t="s">
        <v>79</v>
      </c>
      <c r="J77" s="14" t="s">
        <v>70</v>
      </c>
      <c r="K77" s="15" t="s">
        <v>30</v>
      </c>
      <c r="L77" s="14" t="s">
        <v>212</v>
      </c>
      <c r="M77" s="14" t="s">
        <v>213</v>
      </c>
      <c r="N77" s="14" t="s">
        <v>48</v>
      </c>
      <c r="O77" s="14"/>
      <c r="P77" s="15" t="s">
        <v>93</v>
      </c>
      <c r="Q77" s="16">
        <v>21999</v>
      </c>
      <c r="R77" s="17">
        <v>45.45</v>
      </c>
      <c r="S77" s="18">
        <v>13799.988499999999</v>
      </c>
      <c r="T77" s="19" t="s">
        <v>83</v>
      </c>
      <c r="U77" s="20" t="s">
        <v>95</v>
      </c>
      <c r="V77" s="22">
        <v>42</v>
      </c>
      <c r="W77" s="22">
        <v>1</v>
      </c>
      <c r="X77" s="23"/>
    </row>
    <row r="78" spans="1:24" s="1" customFormat="1" ht="108" customHeight="1" x14ac:dyDescent="0.3">
      <c r="A78" s="11" t="s">
        <v>23</v>
      </c>
      <c r="B78" s="11" t="s">
        <v>214</v>
      </c>
      <c r="C78" s="12" t="s">
        <v>215</v>
      </c>
      <c r="D78" s="27"/>
      <c r="E78" s="39" t="str">
        <f>HYPERLINK("https://www.google.ru/search?q=1011C048-201&amp;newwindow=1&amp;tbm=isch","Еще фото")</f>
        <v>Еще фото</v>
      </c>
      <c r="F78" s="13"/>
      <c r="G78" s="11" t="s">
        <v>77</v>
      </c>
      <c r="H78" s="11" t="s">
        <v>78</v>
      </c>
      <c r="I78" s="14" t="s">
        <v>79</v>
      </c>
      <c r="J78" s="14" t="s">
        <v>70</v>
      </c>
      <c r="K78" s="15" t="s">
        <v>30</v>
      </c>
      <c r="L78" s="14" t="s">
        <v>216</v>
      </c>
      <c r="M78" s="14" t="s">
        <v>217</v>
      </c>
      <c r="N78" s="14" t="s">
        <v>218</v>
      </c>
      <c r="O78" s="14"/>
      <c r="P78" s="15" t="s">
        <v>93</v>
      </c>
      <c r="Q78" s="16">
        <v>20899</v>
      </c>
      <c r="R78" s="17">
        <v>45.45</v>
      </c>
      <c r="S78" s="18">
        <v>13109.988499999999</v>
      </c>
      <c r="T78" s="19" t="s">
        <v>83</v>
      </c>
      <c r="U78" s="20" t="s">
        <v>94</v>
      </c>
      <c r="V78" s="22">
        <v>41</v>
      </c>
      <c r="W78" s="22">
        <v>1</v>
      </c>
      <c r="X78" s="23"/>
    </row>
    <row r="79" spans="1:24" s="1" customFormat="1" ht="108" customHeight="1" x14ac:dyDescent="0.3">
      <c r="A79" s="11" t="s">
        <v>23</v>
      </c>
      <c r="B79" s="11" t="s">
        <v>219</v>
      </c>
      <c r="C79" s="12" t="s">
        <v>220</v>
      </c>
      <c r="D79" s="27"/>
      <c r="E79" s="39" t="str">
        <f>HYPERLINK("https://www.google.ru/search?q=1051A081-106&amp;newwindow=1&amp;tbm=isch","Еще фото")</f>
        <v>Еще фото</v>
      </c>
      <c r="F79" s="13" t="s">
        <v>106</v>
      </c>
      <c r="G79" s="11" t="s">
        <v>77</v>
      </c>
      <c r="H79" s="11" t="s">
        <v>78</v>
      </c>
      <c r="I79" s="14" t="s">
        <v>79</v>
      </c>
      <c r="J79" s="14" t="s">
        <v>128</v>
      </c>
      <c r="K79" s="15" t="s">
        <v>30</v>
      </c>
      <c r="L79" s="14"/>
      <c r="M79" s="14"/>
      <c r="N79" s="14" t="s">
        <v>169</v>
      </c>
      <c r="O79" s="14"/>
      <c r="P79" s="15" t="s">
        <v>131</v>
      </c>
      <c r="Q79" s="16">
        <v>20899</v>
      </c>
      <c r="R79" s="17">
        <v>45.45</v>
      </c>
      <c r="S79" s="18">
        <v>13109.988499999999</v>
      </c>
      <c r="T79" s="19" t="s">
        <v>83</v>
      </c>
      <c r="U79" s="20" t="s">
        <v>221</v>
      </c>
      <c r="V79" s="22">
        <v>48</v>
      </c>
      <c r="W79" s="22">
        <v>1</v>
      </c>
      <c r="X79" s="23"/>
    </row>
    <row r="80" spans="1:24" s="1" customFormat="1" ht="52.05" customHeight="1" x14ac:dyDescent="0.3">
      <c r="A80" s="11" t="s">
        <v>23</v>
      </c>
      <c r="B80" s="11" t="s">
        <v>222</v>
      </c>
      <c r="C80" s="12" t="s">
        <v>223</v>
      </c>
      <c r="D80" s="53"/>
      <c r="E80" s="39" t="str">
        <f>HYPERLINK("https://www.google.ru/search?q=1012B776-500&amp;newwindow=1&amp;tbm=isch","Еще фото")</f>
        <v>Еще фото</v>
      </c>
      <c r="F80" s="13"/>
      <c r="G80" s="11" t="s">
        <v>77</v>
      </c>
      <c r="H80" s="11" t="s">
        <v>78</v>
      </c>
      <c r="I80" s="14" t="s">
        <v>79</v>
      </c>
      <c r="J80" s="14" t="s">
        <v>70</v>
      </c>
      <c r="K80" s="15" t="s">
        <v>46</v>
      </c>
      <c r="L80" s="55" t="s">
        <v>224</v>
      </c>
      <c r="M80" s="14"/>
      <c r="N80" s="14" t="s">
        <v>33</v>
      </c>
      <c r="O80" s="14"/>
      <c r="P80" s="15" t="s">
        <v>93</v>
      </c>
      <c r="Q80" s="16">
        <v>17599</v>
      </c>
      <c r="R80" s="17">
        <v>45.45</v>
      </c>
      <c r="S80" s="18">
        <v>11039.988499999999</v>
      </c>
      <c r="T80" s="19" t="s">
        <v>83</v>
      </c>
      <c r="U80" s="20" t="s">
        <v>85</v>
      </c>
      <c r="V80" s="28">
        <v>35.5</v>
      </c>
      <c r="W80" s="22">
        <v>2</v>
      </c>
      <c r="X80" s="23"/>
    </row>
    <row r="81" spans="1:24" s="1" customFormat="1" ht="61.05" customHeight="1" x14ac:dyDescent="0.3">
      <c r="A81" s="24" t="s">
        <v>23</v>
      </c>
      <c r="B81" s="24" t="s">
        <v>222</v>
      </c>
      <c r="C81" s="12" t="s">
        <v>223</v>
      </c>
      <c r="D81" s="54"/>
      <c r="E81" s="39" t="str">
        <f>HYPERLINK("https://www.google.ru/search?q=1012B776-500&amp;newwindow=1&amp;tbm=isch","Еще фото")</f>
        <v>Еще фото</v>
      </c>
      <c r="F81" s="13"/>
      <c r="G81" s="24" t="s">
        <v>77</v>
      </c>
      <c r="H81" s="24" t="s">
        <v>78</v>
      </c>
      <c r="I81" s="24" t="s">
        <v>79</v>
      </c>
      <c r="J81" s="14" t="s">
        <v>70</v>
      </c>
      <c r="K81" s="15" t="s">
        <v>46</v>
      </c>
      <c r="L81" s="56"/>
      <c r="M81" s="14"/>
      <c r="N81" s="14" t="s">
        <v>33</v>
      </c>
      <c r="O81" s="14"/>
      <c r="P81" s="15" t="s">
        <v>93</v>
      </c>
      <c r="Q81" s="16">
        <v>17599</v>
      </c>
      <c r="R81" s="17">
        <v>45.45</v>
      </c>
      <c r="S81" s="18">
        <v>11039.988499999999</v>
      </c>
      <c r="T81" s="19" t="s">
        <v>83</v>
      </c>
      <c r="U81" s="20" t="s">
        <v>87</v>
      </c>
      <c r="V81" s="28">
        <v>36.5</v>
      </c>
      <c r="W81" s="22">
        <v>3</v>
      </c>
      <c r="X81" s="23"/>
    </row>
    <row r="82" spans="1:24" s="1" customFormat="1" ht="108" customHeight="1" x14ac:dyDescent="0.3">
      <c r="A82" s="11" t="s">
        <v>23</v>
      </c>
      <c r="B82" s="11" t="s">
        <v>225</v>
      </c>
      <c r="C82" s="12" t="s">
        <v>226</v>
      </c>
      <c r="D82" s="27"/>
      <c r="E82" s="39" t="str">
        <f>HYPERLINK("https://www.google.ru/search?q=1011B485-010&amp;newwindow=1&amp;tbm=isch","Еще фото")</f>
        <v>Еще фото</v>
      </c>
      <c r="F82" s="13"/>
      <c r="G82" s="11" t="s">
        <v>77</v>
      </c>
      <c r="H82" s="11" t="s">
        <v>78</v>
      </c>
      <c r="I82" s="14" t="s">
        <v>79</v>
      </c>
      <c r="J82" s="14" t="s">
        <v>70</v>
      </c>
      <c r="K82" s="15" t="s">
        <v>30</v>
      </c>
      <c r="L82" s="14" t="s">
        <v>227</v>
      </c>
      <c r="M82" s="14" t="s">
        <v>228</v>
      </c>
      <c r="N82" s="14" t="s">
        <v>48</v>
      </c>
      <c r="O82" s="14"/>
      <c r="P82" s="15" t="s">
        <v>93</v>
      </c>
      <c r="Q82" s="16">
        <v>10999</v>
      </c>
      <c r="R82" s="17">
        <v>45.45</v>
      </c>
      <c r="S82" s="18">
        <v>6899.9884999999995</v>
      </c>
      <c r="T82" s="19" t="s">
        <v>83</v>
      </c>
      <c r="U82" s="20" t="s">
        <v>101</v>
      </c>
      <c r="V82" s="22">
        <v>40</v>
      </c>
      <c r="W82" s="22">
        <v>4</v>
      </c>
      <c r="X82" s="23"/>
    </row>
    <row r="83" spans="1:24" s="1" customFormat="1" ht="108" customHeight="1" x14ac:dyDescent="0.3">
      <c r="A83" s="11" t="s">
        <v>23</v>
      </c>
      <c r="B83" s="11" t="s">
        <v>229</v>
      </c>
      <c r="C83" s="12" t="s">
        <v>230</v>
      </c>
      <c r="D83" s="27"/>
      <c r="E83" s="39" t="str">
        <f>HYPERLINK("https://www.google.ru/search?q=1011B967-022&amp;newwindow=1&amp;tbm=isch","Еще фото")</f>
        <v>Еще фото</v>
      </c>
      <c r="F83" s="13"/>
      <c r="G83" s="11" t="s">
        <v>77</v>
      </c>
      <c r="H83" s="11" t="s">
        <v>78</v>
      </c>
      <c r="I83" s="14" t="s">
        <v>79</v>
      </c>
      <c r="J83" s="14" t="s">
        <v>153</v>
      </c>
      <c r="K83" s="15" t="s">
        <v>30</v>
      </c>
      <c r="L83" s="14" t="s">
        <v>231</v>
      </c>
      <c r="M83" s="14" t="s">
        <v>189</v>
      </c>
      <c r="N83" s="14" t="s">
        <v>155</v>
      </c>
      <c r="O83" s="14"/>
      <c r="P83" s="15" t="s">
        <v>119</v>
      </c>
      <c r="Q83" s="16">
        <v>9899</v>
      </c>
      <c r="R83" s="17">
        <v>45.45</v>
      </c>
      <c r="S83" s="18">
        <v>6209.9884999999995</v>
      </c>
      <c r="T83" s="19" t="s">
        <v>83</v>
      </c>
      <c r="U83" s="20" t="s">
        <v>114</v>
      </c>
      <c r="V83" s="22">
        <v>39</v>
      </c>
      <c r="W83" s="22">
        <v>3</v>
      </c>
      <c r="X83" s="23"/>
    </row>
    <row r="84" spans="1:24" s="1" customFormat="1" ht="108" customHeight="1" x14ac:dyDescent="0.3">
      <c r="A84" s="11" t="s">
        <v>23</v>
      </c>
      <c r="B84" s="11" t="s">
        <v>229</v>
      </c>
      <c r="C84" s="12" t="s">
        <v>232</v>
      </c>
      <c r="D84" s="27"/>
      <c r="E84" s="39" t="str">
        <f>HYPERLINK("https://www.google.ru/search?q=1012B759-001&amp;newwindow=1&amp;tbm=isch","Еще фото")</f>
        <v>Еще фото</v>
      </c>
      <c r="F84" s="13"/>
      <c r="G84" s="11" t="s">
        <v>77</v>
      </c>
      <c r="H84" s="11" t="s">
        <v>78</v>
      </c>
      <c r="I84" s="14" t="s">
        <v>79</v>
      </c>
      <c r="J84" s="14" t="s">
        <v>153</v>
      </c>
      <c r="K84" s="15" t="s">
        <v>46</v>
      </c>
      <c r="L84" s="14" t="s">
        <v>233</v>
      </c>
      <c r="M84" s="14" t="s">
        <v>189</v>
      </c>
      <c r="N84" s="14" t="s">
        <v>48</v>
      </c>
      <c r="O84" s="14"/>
      <c r="P84" s="15" t="s">
        <v>119</v>
      </c>
      <c r="Q84" s="16">
        <v>9899</v>
      </c>
      <c r="R84" s="17">
        <v>45.45</v>
      </c>
      <c r="S84" s="18">
        <v>6209.9884999999995</v>
      </c>
      <c r="T84" s="19" t="s">
        <v>83</v>
      </c>
      <c r="U84" s="20" t="s">
        <v>114</v>
      </c>
      <c r="V84" s="28">
        <v>37.5</v>
      </c>
      <c r="W84" s="22">
        <v>1</v>
      </c>
      <c r="X84" s="23"/>
    </row>
    <row r="85" spans="1:24" s="1" customFormat="1" ht="108" customHeight="1" x14ac:dyDescent="0.3">
      <c r="A85" s="11" t="s">
        <v>23</v>
      </c>
      <c r="B85" s="11" t="s">
        <v>234</v>
      </c>
      <c r="C85" s="12" t="s">
        <v>235</v>
      </c>
      <c r="D85" s="27"/>
      <c r="E85" s="39" t="str">
        <f>HYPERLINK("https://www.google.ru/search?q=1203A238-002&amp;newwindow=1&amp;tbm=isch","Еще фото")</f>
        <v>Еще фото</v>
      </c>
      <c r="F85" s="13"/>
      <c r="G85" s="11" t="s">
        <v>77</v>
      </c>
      <c r="H85" s="11" t="s">
        <v>78</v>
      </c>
      <c r="I85" s="14" t="s">
        <v>79</v>
      </c>
      <c r="J85" s="14" t="s">
        <v>153</v>
      </c>
      <c r="K85" s="15" t="s">
        <v>71</v>
      </c>
      <c r="L85" s="14" t="s">
        <v>236</v>
      </c>
      <c r="M85" s="14" t="s">
        <v>237</v>
      </c>
      <c r="N85" s="14" t="s">
        <v>48</v>
      </c>
      <c r="O85" s="14"/>
      <c r="P85" s="15" t="s">
        <v>238</v>
      </c>
      <c r="Q85" s="16">
        <v>23999</v>
      </c>
      <c r="R85" s="17">
        <v>45.41</v>
      </c>
      <c r="S85" s="18">
        <v>15064.988499999999</v>
      </c>
      <c r="T85" s="19" t="s">
        <v>83</v>
      </c>
      <c r="U85" s="20" t="s">
        <v>101</v>
      </c>
      <c r="V85" s="22">
        <v>40</v>
      </c>
      <c r="W85" s="22">
        <v>1</v>
      </c>
      <c r="X85" s="23"/>
    </row>
    <row r="86" spans="1:24" s="1" customFormat="1" ht="52.05" customHeight="1" x14ac:dyDescent="0.3">
      <c r="A86" s="11" t="s">
        <v>23</v>
      </c>
      <c r="B86" s="11" t="s">
        <v>239</v>
      </c>
      <c r="C86" s="12" t="s">
        <v>240</v>
      </c>
      <c r="D86" s="53"/>
      <c r="E86" s="39" t="str">
        <f>HYPERLINK("https://www.google.ru/search?q=1011C143-001&amp;newwindow=1&amp;tbm=isch","Еще фото")</f>
        <v>Еще фото</v>
      </c>
      <c r="F86" s="13"/>
      <c r="G86" s="11" t="s">
        <v>77</v>
      </c>
      <c r="H86" s="11" t="s">
        <v>78</v>
      </c>
      <c r="I86" s="14" t="s">
        <v>79</v>
      </c>
      <c r="J86" s="14" t="s">
        <v>70</v>
      </c>
      <c r="K86" s="15" t="s">
        <v>30</v>
      </c>
      <c r="L86" s="55" t="s">
        <v>241</v>
      </c>
      <c r="M86" s="14" t="s">
        <v>242</v>
      </c>
      <c r="N86" s="14" t="s">
        <v>48</v>
      </c>
      <c r="O86" s="14"/>
      <c r="P86" s="15" t="s">
        <v>93</v>
      </c>
      <c r="Q86" s="16">
        <v>19599</v>
      </c>
      <c r="R86" s="17">
        <v>45.41</v>
      </c>
      <c r="S86" s="18">
        <v>12304.988499999999</v>
      </c>
      <c r="T86" s="19" t="s">
        <v>83</v>
      </c>
      <c r="U86" s="20" t="s">
        <v>109</v>
      </c>
      <c r="V86" s="28">
        <v>40.5</v>
      </c>
      <c r="W86" s="22">
        <v>1</v>
      </c>
      <c r="X86" s="23"/>
    </row>
    <row r="87" spans="1:24" s="1" customFormat="1" ht="61.05" customHeight="1" x14ac:dyDescent="0.3">
      <c r="A87" s="24" t="s">
        <v>23</v>
      </c>
      <c r="B87" s="24" t="s">
        <v>239</v>
      </c>
      <c r="C87" s="12" t="s">
        <v>240</v>
      </c>
      <c r="D87" s="54"/>
      <c r="E87" s="39" t="str">
        <f>HYPERLINK("https://www.google.ru/search?q=1011C143-001&amp;newwindow=1&amp;tbm=isch","Еще фото")</f>
        <v>Еще фото</v>
      </c>
      <c r="F87" s="13"/>
      <c r="G87" s="24" t="s">
        <v>77</v>
      </c>
      <c r="H87" s="24" t="s">
        <v>78</v>
      </c>
      <c r="I87" s="24" t="s">
        <v>79</v>
      </c>
      <c r="J87" s="14" t="s">
        <v>70</v>
      </c>
      <c r="K87" s="15" t="s">
        <v>30</v>
      </c>
      <c r="L87" s="56"/>
      <c r="M87" s="14" t="s">
        <v>242</v>
      </c>
      <c r="N87" s="14" t="s">
        <v>48</v>
      </c>
      <c r="O87" s="14"/>
      <c r="P87" s="15" t="s">
        <v>93</v>
      </c>
      <c r="Q87" s="16">
        <v>19599</v>
      </c>
      <c r="R87" s="17">
        <v>45.41</v>
      </c>
      <c r="S87" s="18">
        <v>12304.988499999999</v>
      </c>
      <c r="T87" s="19" t="s">
        <v>83</v>
      </c>
      <c r="U87" s="20" t="s">
        <v>94</v>
      </c>
      <c r="V87" s="22">
        <v>41</v>
      </c>
      <c r="W87" s="22">
        <v>1</v>
      </c>
      <c r="X87" s="23"/>
    </row>
    <row r="88" spans="1:24" s="1" customFormat="1" ht="108" customHeight="1" x14ac:dyDescent="0.3">
      <c r="A88" s="11" t="s">
        <v>23</v>
      </c>
      <c r="B88" s="11" t="s">
        <v>243</v>
      </c>
      <c r="C88" s="12" t="s">
        <v>244</v>
      </c>
      <c r="D88" s="27"/>
      <c r="E88" s="39" t="str">
        <f>HYPERLINK("https://www.google.ru/search?q=1011C166-001&amp;newwindow=1&amp;tbm=isch","Еще фото")</f>
        <v>Еще фото</v>
      </c>
      <c r="F88" s="13" t="s">
        <v>106</v>
      </c>
      <c r="G88" s="11" t="s">
        <v>77</v>
      </c>
      <c r="H88" s="11" t="s">
        <v>78</v>
      </c>
      <c r="I88" s="14" t="s">
        <v>79</v>
      </c>
      <c r="J88" s="14" t="s">
        <v>153</v>
      </c>
      <c r="K88" s="15" t="s">
        <v>30</v>
      </c>
      <c r="L88" s="14" t="s">
        <v>245</v>
      </c>
      <c r="M88" s="14" t="s">
        <v>246</v>
      </c>
      <c r="N88" s="14" t="s">
        <v>48</v>
      </c>
      <c r="O88" s="14"/>
      <c r="P88" s="15" t="s">
        <v>119</v>
      </c>
      <c r="Q88" s="16">
        <v>19599</v>
      </c>
      <c r="R88" s="17">
        <v>45.41</v>
      </c>
      <c r="S88" s="18">
        <v>12304.988499999999</v>
      </c>
      <c r="T88" s="19" t="s">
        <v>83</v>
      </c>
      <c r="U88" s="20" t="s">
        <v>120</v>
      </c>
      <c r="V88" s="22">
        <v>45</v>
      </c>
      <c r="W88" s="22">
        <v>1</v>
      </c>
      <c r="X88" s="23"/>
    </row>
    <row r="89" spans="1:24" s="1" customFormat="1" ht="108" customHeight="1" x14ac:dyDescent="0.3">
      <c r="A89" s="11" t="s">
        <v>23</v>
      </c>
      <c r="B89" s="11" t="s">
        <v>243</v>
      </c>
      <c r="C89" s="12" t="s">
        <v>247</v>
      </c>
      <c r="D89" s="27"/>
      <c r="E89" s="39" t="str">
        <f>HYPERLINK("https://www.google.ru/search?q=1012B938-500&amp;newwindow=1&amp;tbm=isch","Еще фото")</f>
        <v>Еще фото</v>
      </c>
      <c r="F89" s="13" t="s">
        <v>106</v>
      </c>
      <c r="G89" s="11" t="s">
        <v>77</v>
      </c>
      <c r="H89" s="11" t="s">
        <v>78</v>
      </c>
      <c r="I89" s="14" t="s">
        <v>79</v>
      </c>
      <c r="J89" s="14" t="s">
        <v>153</v>
      </c>
      <c r="K89" s="15" t="s">
        <v>46</v>
      </c>
      <c r="L89" s="14" t="s">
        <v>248</v>
      </c>
      <c r="M89" s="14" t="s">
        <v>249</v>
      </c>
      <c r="N89" s="14" t="s">
        <v>250</v>
      </c>
      <c r="O89" s="14"/>
      <c r="P89" s="15" t="s">
        <v>93</v>
      </c>
      <c r="Q89" s="16">
        <v>19599</v>
      </c>
      <c r="R89" s="17">
        <v>45.41</v>
      </c>
      <c r="S89" s="18">
        <v>12304.988499999999</v>
      </c>
      <c r="T89" s="19" t="s">
        <v>83</v>
      </c>
      <c r="U89" s="20" t="s">
        <v>94</v>
      </c>
      <c r="V89" s="22">
        <v>39</v>
      </c>
      <c r="W89" s="22">
        <v>1</v>
      </c>
      <c r="X89" s="23"/>
    </row>
    <row r="90" spans="1:24" s="1" customFormat="1" ht="52.05" customHeight="1" x14ac:dyDescent="0.3">
      <c r="A90" s="11" t="s">
        <v>23</v>
      </c>
      <c r="B90" s="11" t="s">
        <v>251</v>
      </c>
      <c r="C90" s="12" t="s">
        <v>252</v>
      </c>
      <c r="D90" s="53"/>
      <c r="E90" s="39" t="str">
        <f>HYPERLINK("https://www.google.ru/search?q=1041A532-100&amp;newwindow=1&amp;tbm=isch","Еще фото")</f>
        <v>Еще фото</v>
      </c>
      <c r="F90" s="13"/>
      <c r="G90" s="11" t="s">
        <v>77</v>
      </c>
      <c r="H90" s="11" t="s">
        <v>78</v>
      </c>
      <c r="I90" s="14" t="s">
        <v>79</v>
      </c>
      <c r="J90" s="14" t="s">
        <v>162</v>
      </c>
      <c r="K90" s="15" t="s">
        <v>30</v>
      </c>
      <c r="L90" s="55" t="s">
        <v>253</v>
      </c>
      <c r="M90" s="14" t="s">
        <v>254</v>
      </c>
      <c r="N90" s="14" t="s">
        <v>169</v>
      </c>
      <c r="O90" s="14"/>
      <c r="P90" s="15" t="s">
        <v>119</v>
      </c>
      <c r="Q90" s="16">
        <v>19599</v>
      </c>
      <c r="R90" s="17">
        <v>45.41</v>
      </c>
      <c r="S90" s="18">
        <v>12304.988499999999</v>
      </c>
      <c r="T90" s="19" t="s">
        <v>83</v>
      </c>
      <c r="U90" s="20" t="s">
        <v>114</v>
      </c>
      <c r="V90" s="22">
        <v>39</v>
      </c>
      <c r="W90" s="22">
        <v>1</v>
      </c>
      <c r="X90" s="23"/>
    </row>
    <row r="91" spans="1:24" s="1" customFormat="1" ht="61.05" customHeight="1" x14ac:dyDescent="0.3">
      <c r="A91" s="24" t="s">
        <v>23</v>
      </c>
      <c r="B91" s="24" t="s">
        <v>251</v>
      </c>
      <c r="C91" s="12" t="s">
        <v>252</v>
      </c>
      <c r="D91" s="54"/>
      <c r="E91" s="39" t="str">
        <f>HYPERLINK("https://www.google.ru/search?q=1041A532-100&amp;newwindow=1&amp;tbm=isch","Еще фото")</f>
        <v>Еще фото</v>
      </c>
      <c r="F91" s="13"/>
      <c r="G91" s="24" t="s">
        <v>77</v>
      </c>
      <c r="H91" s="24" t="s">
        <v>78</v>
      </c>
      <c r="I91" s="24" t="s">
        <v>79</v>
      </c>
      <c r="J91" s="14" t="s">
        <v>162</v>
      </c>
      <c r="K91" s="15" t="s">
        <v>30</v>
      </c>
      <c r="L91" s="56"/>
      <c r="M91" s="14" t="s">
        <v>254</v>
      </c>
      <c r="N91" s="14" t="s">
        <v>169</v>
      </c>
      <c r="O91" s="14"/>
      <c r="P91" s="15" t="s">
        <v>119</v>
      </c>
      <c r="Q91" s="16">
        <v>19599</v>
      </c>
      <c r="R91" s="17">
        <v>45.41</v>
      </c>
      <c r="S91" s="18">
        <v>12304.988499999999</v>
      </c>
      <c r="T91" s="19" t="s">
        <v>83</v>
      </c>
      <c r="U91" s="20" t="s">
        <v>101</v>
      </c>
      <c r="V91" s="22">
        <v>40</v>
      </c>
      <c r="W91" s="22">
        <v>2</v>
      </c>
      <c r="X91" s="23"/>
    </row>
    <row r="92" spans="1:24" s="1" customFormat="1" ht="108" customHeight="1" x14ac:dyDescent="0.3">
      <c r="A92" s="11" t="s">
        <v>23</v>
      </c>
      <c r="B92" s="11" t="s">
        <v>251</v>
      </c>
      <c r="C92" s="12" t="s">
        <v>255</v>
      </c>
      <c r="D92" s="27"/>
      <c r="E92" s="39" t="str">
        <f>HYPERLINK("https://www.google.ru/search?q=1041A532-400&amp;newwindow=1&amp;tbm=isch","Еще фото")</f>
        <v>Еще фото</v>
      </c>
      <c r="F92" s="13"/>
      <c r="G92" s="11" t="s">
        <v>77</v>
      </c>
      <c r="H92" s="11" t="s">
        <v>78</v>
      </c>
      <c r="I92" s="14" t="s">
        <v>79</v>
      </c>
      <c r="J92" s="14" t="s">
        <v>162</v>
      </c>
      <c r="K92" s="15" t="s">
        <v>30</v>
      </c>
      <c r="L92" s="14" t="s">
        <v>256</v>
      </c>
      <c r="M92" s="14" t="s">
        <v>254</v>
      </c>
      <c r="N92" s="14" t="s">
        <v>33</v>
      </c>
      <c r="O92" s="14"/>
      <c r="P92" s="15" t="s">
        <v>131</v>
      </c>
      <c r="Q92" s="16">
        <v>19599</v>
      </c>
      <c r="R92" s="17">
        <v>45.41</v>
      </c>
      <c r="S92" s="18">
        <v>12304.988499999999</v>
      </c>
      <c r="T92" s="19" t="s">
        <v>83</v>
      </c>
      <c r="U92" s="20" t="s">
        <v>114</v>
      </c>
      <c r="V92" s="22">
        <v>39</v>
      </c>
      <c r="W92" s="22">
        <v>1</v>
      </c>
      <c r="X92" s="23"/>
    </row>
    <row r="93" spans="1:24" s="1" customFormat="1" ht="108" customHeight="1" x14ac:dyDescent="0.3">
      <c r="A93" s="11" t="s">
        <v>23</v>
      </c>
      <c r="B93" s="11" t="s">
        <v>257</v>
      </c>
      <c r="C93" s="12" t="s">
        <v>258</v>
      </c>
      <c r="D93" s="27"/>
      <c r="E93" s="39" t="str">
        <f>HYPERLINK("https://www.google.ru/search?q=1072A104-700&amp;newwindow=1&amp;tbm=isch","Еще фото")</f>
        <v>Еще фото</v>
      </c>
      <c r="F93" s="13"/>
      <c r="G93" s="11" t="s">
        <v>77</v>
      </c>
      <c r="H93" s="11" t="s">
        <v>78</v>
      </c>
      <c r="I93" s="14" t="s">
        <v>79</v>
      </c>
      <c r="J93" s="14" t="s">
        <v>128</v>
      </c>
      <c r="K93" s="15" t="s">
        <v>46</v>
      </c>
      <c r="L93" s="14"/>
      <c r="M93" s="14"/>
      <c r="N93" s="14" t="s">
        <v>137</v>
      </c>
      <c r="O93" s="14"/>
      <c r="P93" s="15" t="s">
        <v>259</v>
      </c>
      <c r="Q93" s="16">
        <v>19599</v>
      </c>
      <c r="R93" s="17">
        <v>45.41</v>
      </c>
      <c r="S93" s="18">
        <v>12304.988499999999</v>
      </c>
      <c r="T93" s="19" t="s">
        <v>83</v>
      </c>
      <c r="U93" s="20" t="s">
        <v>109</v>
      </c>
      <c r="V93" s="28">
        <v>38.5</v>
      </c>
      <c r="W93" s="22">
        <v>1</v>
      </c>
      <c r="X93" s="23"/>
    </row>
    <row r="94" spans="1:24" s="1" customFormat="1" ht="108" customHeight="1" x14ac:dyDescent="0.3">
      <c r="A94" s="11" t="s">
        <v>23</v>
      </c>
      <c r="B94" s="11" t="s">
        <v>260</v>
      </c>
      <c r="C94" s="12" t="s">
        <v>261</v>
      </c>
      <c r="D94" s="27"/>
      <c r="E94" s="39" t="str">
        <f>HYPERLINK("https://www.google.ru/search?q=H705N-0101&amp;newwindow=1&amp;tbm=isch","Еще фото")</f>
        <v>Еще фото</v>
      </c>
      <c r="F94" s="13"/>
      <c r="G94" s="11" t="s">
        <v>77</v>
      </c>
      <c r="H94" s="11" t="s">
        <v>78</v>
      </c>
      <c r="I94" s="14" t="s">
        <v>79</v>
      </c>
      <c r="J94" s="14" t="s">
        <v>70</v>
      </c>
      <c r="K94" s="15" t="s">
        <v>30</v>
      </c>
      <c r="L94" s="14" t="s">
        <v>157</v>
      </c>
      <c r="M94" s="14" t="s">
        <v>81</v>
      </c>
      <c r="N94" s="14" t="s">
        <v>169</v>
      </c>
      <c r="O94" s="14" t="s">
        <v>34</v>
      </c>
      <c r="P94" s="15" t="s">
        <v>262</v>
      </c>
      <c r="Q94" s="16">
        <v>12999</v>
      </c>
      <c r="R94" s="17">
        <v>45.38</v>
      </c>
      <c r="S94" s="18">
        <v>8164.9884999999995</v>
      </c>
      <c r="T94" s="19" t="s">
        <v>83</v>
      </c>
      <c r="U94" s="20" t="s">
        <v>101</v>
      </c>
      <c r="V94" s="22">
        <v>40</v>
      </c>
      <c r="W94" s="22">
        <v>1</v>
      </c>
      <c r="X94" s="23"/>
    </row>
    <row r="95" spans="1:24" s="1" customFormat="1" ht="108" customHeight="1" x14ac:dyDescent="0.3">
      <c r="A95" s="11" t="s">
        <v>23</v>
      </c>
      <c r="B95" s="11" t="s">
        <v>75</v>
      </c>
      <c r="C95" s="12" t="s">
        <v>263</v>
      </c>
      <c r="D95" s="27"/>
      <c r="E95" s="39" t="str">
        <f>HYPERLINK("https://www.google.ru/search?q=H7S4N-2323&amp;newwindow=1&amp;tbm=isch","Еще фото")</f>
        <v>Еще фото</v>
      </c>
      <c r="F95" s="13"/>
      <c r="G95" s="11" t="s">
        <v>77</v>
      </c>
      <c r="H95" s="11" t="s">
        <v>78</v>
      </c>
      <c r="I95" s="14" t="s">
        <v>79</v>
      </c>
      <c r="J95" s="14" t="s">
        <v>70</v>
      </c>
      <c r="K95" s="15" t="s">
        <v>71</v>
      </c>
      <c r="L95" s="14" t="s">
        <v>157</v>
      </c>
      <c r="M95" s="14" t="s">
        <v>81</v>
      </c>
      <c r="N95" s="14" t="s">
        <v>92</v>
      </c>
      <c r="O95" s="14" t="s">
        <v>34</v>
      </c>
      <c r="P95" s="15" t="s">
        <v>264</v>
      </c>
      <c r="Q95" s="16">
        <v>12999</v>
      </c>
      <c r="R95" s="17">
        <v>45.38</v>
      </c>
      <c r="S95" s="18">
        <v>8164.9884999999995</v>
      </c>
      <c r="T95" s="19" t="s">
        <v>83</v>
      </c>
      <c r="U95" s="20" t="s">
        <v>95</v>
      </c>
      <c r="V95" s="22">
        <v>42</v>
      </c>
      <c r="W95" s="22">
        <v>1</v>
      </c>
      <c r="X95" s="23"/>
    </row>
    <row r="96" spans="1:24" s="1" customFormat="1" ht="108" customHeight="1" x14ac:dyDescent="0.3">
      <c r="A96" s="11" t="s">
        <v>23</v>
      </c>
      <c r="B96" s="11" t="s">
        <v>138</v>
      </c>
      <c r="C96" s="12" t="s">
        <v>265</v>
      </c>
      <c r="D96" s="27"/>
      <c r="E96" s="39" t="str">
        <f>HYPERLINK("https://www.google.ru/search?q=1072A119-001&amp;newwindow=1&amp;tbm=isch","Еще фото")</f>
        <v>Еще фото</v>
      </c>
      <c r="F96" s="13"/>
      <c r="G96" s="11" t="s">
        <v>77</v>
      </c>
      <c r="H96" s="11" t="s">
        <v>78</v>
      </c>
      <c r="I96" s="14" t="s">
        <v>79</v>
      </c>
      <c r="J96" s="14" t="s">
        <v>128</v>
      </c>
      <c r="K96" s="15" t="s">
        <v>46</v>
      </c>
      <c r="L96" s="14" t="s">
        <v>266</v>
      </c>
      <c r="M96" s="14" t="s">
        <v>141</v>
      </c>
      <c r="N96" s="14" t="s">
        <v>48</v>
      </c>
      <c r="O96" s="14"/>
      <c r="P96" s="15" t="s">
        <v>131</v>
      </c>
      <c r="Q96" s="16">
        <v>9699</v>
      </c>
      <c r="R96" s="17">
        <v>45.36</v>
      </c>
      <c r="S96" s="18">
        <v>6094.9884999999995</v>
      </c>
      <c r="T96" s="19" t="s">
        <v>83</v>
      </c>
      <c r="U96" s="20" t="s">
        <v>101</v>
      </c>
      <c r="V96" s="22">
        <v>38</v>
      </c>
      <c r="W96" s="22">
        <v>1</v>
      </c>
      <c r="X96" s="23"/>
    </row>
    <row r="97" spans="1:24" s="1" customFormat="1" ht="108" customHeight="1" x14ac:dyDescent="0.3">
      <c r="A97" s="11" t="s">
        <v>23</v>
      </c>
      <c r="B97" s="11" t="s">
        <v>267</v>
      </c>
      <c r="C97" s="12" t="s">
        <v>268</v>
      </c>
      <c r="D97" s="27"/>
      <c r="E97" s="39" t="str">
        <f>HYPERLINK("https://www.google.ru/search?q=1011B867-022&amp;newwindow=1&amp;tbm=isch","Еще фото")</f>
        <v>Еще фото</v>
      </c>
      <c r="F97" s="13"/>
      <c r="G97" s="11" t="s">
        <v>77</v>
      </c>
      <c r="H97" s="11" t="s">
        <v>78</v>
      </c>
      <c r="I97" s="14" t="s">
        <v>79</v>
      </c>
      <c r="J97" s="14" t="s">
        <v>70</v>
      </c>
      <c r="K97" s="15" t="s">
        <v>30</v>
      </c>
      <c r="L97" s="14" t="s">
        <v>269</v>
      </c>
      <c r="M97" s="14" t="s">
        <v>270</v>
      </c>
      <c r="N97" s="14" t="s">
        <v>155</v>
      </c>
      <c r="O97" s="14"/>
      <c r="P97" s="15" t="s">
        <v>113</v>
      </c>
      <c r="Q97" s="16">
        <v>26899</v>
      </c>
      <c r="R97" s="17">
        <v>45.35</v>
      </c>
      <c r="S97" s="18">
        <v>16904.988499999999</v>
      </c>
      <c r="T97" s="19" t="s">
        <v>83</v>
      </c>
      <c r="U97" s="20" t="s">
        <v>102</v>
      </c>
      <c r="V97" s="22">
        <v>43</v>
      </c>
      <c r="W97" s="22">
        <v>1</v>
      </c>
      <c r="X97" s="23"/>
    </row>
    <row r="98" spans="1:24" s="1" customFormat="1" ht="108" customHeight="1" x14ac:dyDescent="0.3">
      <c r="A98" s="11" t="s">
        <v>23</v>
      </c>
      <c r="B98" s="11" t="s">
        <v>271</v>
      </c>
      <c r="C98" s="12" t="s">
        <v>272</v>
      </c>
      <c r="D98" s="27"/>
      <c r="E98" s="39" t="str">
        <f>HYPERLINK("https://www.google.ru/search?q=1011B958-004&amp;newwindow=1&amp;tbm=isch","Еще фото")</f>
        <v>Еще фото</v>
      </c>
      <c r="F98" s="13"/>
      <c r="G98" s="11" t="s">
        <v>77</v>
      </c>
      <c r="H98" s="11" t="s">
        <v>78</v>
      </c>
      <c r="I98" s="14" t="s">
        <v>79</v>
      </c>
      <c r="J98" s="14" t="s">
        <v>70</v>
      </c>
      <c r="K98" s="15" t="s">
        <v>30</v>
      </c>
      <c r="L98" s="14" t="s">
        <v>273</v>
      </c>
      <c r="M98" s="14" t="s">
        <v>213</v>
      </c>
      <c r="N98" s="14" t="s">
        <v>48</v>
      </c>
      <c r="O98" s="14"/>
      <c r="P98" s="15" t="s">
        <v>113</v>
      </c>
      <c r="Q98" s="16">
        <v>26899</v>
      </c>
      <c r="R98" s="17">
        <v>45.35</v>
      </c>
      <c r="S98" s="18">
        <v>16904.988499999999</v>
      </c>
      <c r="T98" s="19" t="s">
        <v>83</v>
      </c>
      <c r="U98" s="20" t="s">
        <v>102</v>
      </c>
      <c r="V98" s="22">
        <v>43</v>
      </c>
      <c r="W98" s="22">
        <v>1</v>
      </c>
      <c r="X98" s="23"/>
    </row>
    <row r="99" spans="1:24" s="1" customFormat="1" ht="108" customHeight="1" x14ac:dyDescent="0.3">
      <c r="A99" s="11" t="s">
        <v>23</v>
      </c>
      <c r="B99" s="11" t="s">
        <v>267</v>
      </c>
      <c r="C99" s="12" t="s">
        <v>274</v>
      </c>
      <c r="D99" s="27"/>
      <c r="E99" s="39" t="str">
        <f>HYPERLINK("https://www.google.ru/search?q=1012B670-700&amp;newwindow=1&amp;tbm=isch","Еще фото")</f>
        <v>Еще фото</v>
      </c>
      <c r="F99" s="13"/>
      <c r="G99" s="11" t="s">
        <v>77</v>
      </c>
      <c r="H99" s="11" t="s">
        <v>78</v>
      </c>
      <c r="I99" s="14" t="s">
        <v>79</v>
      </c>
      <c r="J99" s="14" t="s">
        <v>70</v>
      </c>
      <c r="K99" s="15" t="s">
        <v>46</v>
      </c>
      <c r="L99" s="14" t="s">
        <v>275</v>
      </c>
      <c r="M99" s="14" t="s">
        <v>270</v>
      </c>
      <c r="N99" s="14" t="s">
        <v>276</v>
      </c>
      <c r="O99" s="14"/>
      <c r="P99" s="15" t="s">
        <v>113</v>
      </c>
      <c r="Q99" s="16">
        <v>26899</v>
      </c>
      <c r="R99" s="17">
        <v>45.35</v>
      </c>
      <c r="S99" s="18">
        <v>16904.988499999999</v>
      </c>
      <c r="T99" s="19" t="s">
        <v>83</v>
      </c>
      <c r="U99" s="20" t="s">
        <v>114</v>
      </c>
      <c r="V99" s="28">
        <v>37.5</v>
      </c>
      <c r="W99" s="22">
        <v>1</v>
      </c>
      <c r="X99" s="23"/>
    </row>
    <row r="100" spans="1:24" s="1" customFormat="1" ht="108" customHeight="1" x14ac:dyDescent="0.3">
      <c r="A100" s="11" t="s">
        <v>23</v>
      </c>
      <c r="B100" s="11" t="s">
        <v>277</v>
      </c>
      <c r="C100" s="12" t="s">
        <v>278</v>
      </c>
      <c r="D100" s="27"/>
      <c r="E100" s="39" t="str">
        <f>HYPERLINK("https://www.google.ru/search?q=1052A083-103&amp;newwindow=1&amp;tbm=isch","Еще фото")</f>
        <v>Еще фото</v>
      </c>
      <c r="F100" s="13"/>
      <c r="G100" s="11" t="s">
        <v>77</v>
      </c>
      <c r="H100" s="11" t="s">
        <v>78</v>
      </c>
      <c r="I100" s="14" t="s">
        <v>79</v>
      </c>
      <c r="J100" s="14" t="s">
        <v>128</v>
      </c>
      <c r="K100" s="15" t="s">
        <v>46</v>
      </c>
      <c r="L100" s="14" t="s">
        <v>279</v>
      </c>
      <c r="M100" s="14"/>
      <c r="N100" s="14" t="s">
        <v>169</v>
      </c>
      <c r="O100" s="14"/>
      <c r="P100" s="15" t="s">
        <v>119</v>
      </c>
      <c r="Q100" s="16">
        <v>17199</v>
      </c>
      <c r="R100" s="17">
        <v>45.35</v>
      </c>
      <c r="S100" s="18">
        <v>10809.988499999999</v>
      </c>
      <c r="T100" s="19" t="s">
        <v>83</v>
      </c>
      <c r="U100" s="20" t="s">
        <v>85</v>
      </c>
      <c r="V100" s="28">
        <v>35.5</v>
      </c>
      <c r="W100" s="22">
        <v>1</v>
      </c>
      <c r="X100" s="23"/>
    </row>
    <row r="101" spans="1:24" s="1" customFormat="1" ht="108" customHeight="1" x14ac:dyDescent="0.3">
      <c r="A101" s="11" t="s">
        <v>23</v>
      </c>
      <c r="B101" s="11" t="s">
        <v>142</v>
      </c>
      <c r="C101" s="12" t="s">
        <v>280</v>
      </c>
      <c r="D101" s="27"/>
      <c r="E101" s="39" t="str">
        <f>HYPERLINK("https://www.google.ru/search?q=1011B881-407&amp;newwindow=1&amp;tbm=isch","Еще фото")</f>
        <v>Еще фото</v>
      </c>
      <c r="F101" s="29" t="s">
        <v>117</v>
      </c>
      <c r="G101" s="11" t="s">
        <v>77</v>
      </c>
      <c r="H101" s="11" t="s">
        <v>78</v>
      </c>
      <c r="I101" s="14" t="s">
        <v>79</v>
      </c>
      <c r="J101" s="14" t="s">
        <v>70</v>
      </c>
      <c r="K101" s="15" t="s">
        <v>30</v>
      </c>
      <c r="L101" s="14" t="s">
        <v>144</v>
      </c>
      <c r="M101" s="14" t="s">
        <v>145</v>
      </c>
      <c r="N101" s="14" t="s">
        <v>33</v>
      </c>
      <c r="O101" s="14"/>
      <c r="P101" s="15" t="s">
        <v>119</v>
      </c>
      <c r="Q101" s="16">
        <v>8599</v>
      </c>
      <c r="R101" s="17">
        <v>45.34</v>
      </c>
      <c r="S101" s="18">
        <v>5404.9884999999995</v>
      </c>
      <c r="T101" s="19" t="s">
        <v>83</v>
      </c>
      <c r="U101" s="20" t="s">
        <v>85</v>
      </c>
      <c r="V101" s="28">
        <v>37.5</v>
      </c>
      <c r="W101" s="22">
        <v>1</v>
      </c>
      <c r="X101" s="23"/>
    </row>
    <row r="102" spans="1:24" s="1" customFormat="1" ht="108" customHeight="1" x14ac:dyDescent="0.3">
      <c r="A102" s="11" t="s">
        <v>23</v>
      </c>
      <c r="B102" s="11" t="s">
        <v>142</v>
      </c>
      <c r="C102" s="12" t="s">
        <v>281</v>
      </c>
      <c r="D102" s="27"/>
      <c r="E102" s="39" t="str">
        <f>HYPERLINK("https://www.google.ru/search?q=1012B681-402&amp;newwindow=1&amp;tbm=isch","Еще фото")</f>
        <v>Еще фото</v>
      </c>
      <c r="F102" s="13" t="s">
        <v>106</v>
      </c>
      <c r="G102" s="11" t="s">
        <v>77</v>
      </c>
      <c r="H102" s="11" t="s">
        <v>78</v>
      </c>
      <c r="I102" s="14" t="s">
        <v>79</v>
      </c>
      <c r="J102" s="14" t="s">
        <v>70</v>
      </c>
      <c r="K102" s="15" t="s">
        <v>46</v>
      </c>
      <c r="L102" s="14" t="s">
        <v>147</v>
      </c>
      <c r="M102" s="14" t="s">
        <v>145</v>
      </c>
      <c r="N102" s="14" t="s">
        <v>33</v>
      </c>
      <c r="O102" s="14"/>
      <c r="P102" s="15" t="s">
        <v>119</v>
      </c>
      <c r="Q102" s="16">
        <v>8599</v>
      </c>
      <c r="R102" s="17">
        <v>45.34</v>
      </c>
      <c r="S102" s="18">
        <v>5404.9884999999995</v>
      </c>
      <c r="T102" s="19" t="s">
        <v>83</v>
      </c>
      <c r="U102" s="20" t="s">
        <v>96</v>
      </c>
      <c r="V102" s="28">
        <v>40.5</v>
      </c>
      <c r="W102" s="22">
        <v>1</v>
      </c>
      <c r="X102" s="23"/>
    </row>
    <row r="103" spans="1:24" s="1" customFormat="1" ht="108" customHeight="1" x14ac:dyDescent="0.3">
      <c r="A103" s="11" t="s">
        <v>23</v>
      </c>
      <c r="B103" s="11" t="s">
        <v>282</v>
      </c>
      <c r="C103" s="12" t="s">
        <v>283</v>
      </c>
      <c r="D103" s="27"/>
      <c r="E103" s="39" t="str">
        <f>HYPERLINK("https://www.google.ru/search?q=1011B830-400&amp;newwindow=1&amp;tbm=isch","Еще фото")</f>
        <v>Еще фото</v>
      </c>
      <c r="F103" s="13"/>
      <c r="G103" s="11" t="s">
        <v>77</v>
      </c>
      <c r="H103" s="11" t="s">
        <v>78</v>
      </c>
      <c r="I103" s="14" t="s">
        <v>79</v>
      </c>
      <c r="J103" s="14" t="s">
        <v>70</v>
      </c>
      <c r="K103" s="15" t="s">
        <v>30</v>
      </c>
      <c r="L103" s="14" t="s">
        <v>284</v>
      </c>
      <c r="M103" s="14" t="s">
        <v>81</v>
      </c>
      <c r="N103" s="14" t="s">
        <v>285</v>
      </c>
      <c r="O103" s="14"/>
      <c r="P103" s="15" t="s">
        <v>119</v>
      </c>
      <c r="Q103" s="16">
        <v>29999</v>
      </c>
      <c r="R103" s="17">
        <v>45.33</v>
      </c>
      <c r="S103" s="18">
        <v>18859.988499999999</v>
      </c>
      <c r="T103" s="19" t="s">
        <v>83</v>
      </c>
      <c r="U103" s="20" t="s">
        <v>96</v>
      </c>
      <c r="V103" s="28">
        <v>42.5</v>
      </c>
      <c r="W103" s="22">
        <v>1</v>
      </c>
      <c r="X103" s="23"/>
    </row>
    <row r="104" spans="1:24" s="1" customFormat="1" ht="108" customHeight="1" x14ac:dyDescent="0.3">
      <c r="A104" s="11" t="s">
        <v>23</v>
      </c>
      <c r="B104" s="11" t="s">
        <v>286</v>
      </c>
      <c r="C104" s="12" t="s">
        <v>287</v>
      </c>
      <c r="D104" s="27"/>
      <c r="E104" s="39" t="str">
        <f>HYPERLINK("https://www.google.ru/search?q=1012B357-402&amp;newwindow=1&amp;tbm=isch","Еще фото")</f>
        <v>Еще фото</v>
      </c>
      <c r="F104" s="13"/>
      <c r="G104" s="11" t="s">
        <v>77</v>
      </c>
      <c r="H104" s="11" t="s">
        <v>78</v>
      </c>
      <c r="I104" s="14" t="s">
        <v>79</v>
      </c>
      <c r="J104" s="14" t="s">
        <v>70</v>
      </c>
      <c r="K104" s="15" t="s">
        <v>46</v>
      </c>
      <c r="L104" s="14" t="s">
        <v>288</v>
      </c>
      <c r="M104" s="14" t="s">
        <v>81</v>
      </c>
      <c r="N104" s="14" t="s">
        <v>289</v>
      </c>
      <c r="O104" s="14"/>
      <c r="P104" s="15" t="s">
        <v>93</v>
      </c>
      <c r="Q104" s="16">
        <v>29999</v>
      </c>
      <c r="R104" s="17">
        <v>45.33</v>
      </c>
      <c r="S104" s="18">
        <v>18859.988499999999</v>
      </c>
      <c r="T104" s="19" t="s">
        <v>83</v>
      </c>
      <c r="U104" s="20" t="s">
        <v>84</v>
      </c>
      <c r="V104" s="28">
        <v>34.5</v>
      </c>
      <c r="W104" s="22">
        <v>1</v>
      </c>
      <c r="X104" s="23"/>
    </row>
    <row r="105" spans="1:24" s="1" customFormat="1" ht="108" customHeight="1" x14ac:dyDescent="0.3">
      <c r="A105" s="11" t="s">
        <v>23</v>
      </c>
      <c r="B105" s="11" t="s">
        <v>290</v>
      </c>
      <c r="C105" s="12" t="s">
        <v>291</v>
      </c>
      <c r="D105" s="27"/>
      <c r="E105" s="39" t="str">
        <f>HYPERLINK("https://www.google.ru/search?q=1012B757-401&amp;newwindow=1&amp;tbm=isch","Еще фото")</f>
        <v>Еще фото</v>
      </c>
      <c r="F105" s="13" t="s">
        <v>106</v>
      </c>
      <c r="G105" s="11" t="s">
        <v>77</v>
      </c>
      <c r="H105" s="11" t="s">
        <v>78</v>
      </c>
      <c r="I105" s="14" t="s">
        <v>79</v>
      </c>
      <c r="J105" s="14" t="s">
        <v>70</v>
      </c>
      <c r="K105" s="15" t="s">
        <v>46</v>
      </c>
      <c r="L105" s="14" t="s">
        <v>292</v>
      </c>
      <c r="M105" s="14"/>
      <c r="N105" s="14" t="s">
        <v>33</v>
      </c>
      <c r="O105" s="14"/>
      <c r="P105" s="15" t="s">
        <v>119</v>
      </c>
      <c r="Q105" s="16">
        <v>7499</v>
      </c>
      <c r="R105" s="17">
        <v>45.33</v>
      </c>
      <c r="S105" s="18">
        <v>4714.9884999999995</v>
      </c>
      <c r="T105" s="19" t="s">
        <v>83</v>
      </c>
      <c r="U105" s="20" t="s">
        <v>101</v>
      </c>
      <c r="V105" s="22">
        <v>38</v>
      </c>
      <c r="W105" s="22">
        <v>1</v>
      </c>
      <c r="X105" s="23"/>
    </row>
    <row r="106" spans="1:24" s="1" customFormat="1" ht="52.05" customHeight="1" x14ac:dyDescent="0.3">
      <c r="A106" s="11" t="s">
        <v>23</v>
      </c>
      <c r="B106" s="11" t="s">
        <v>293</v>
      </c>
      <c r="C106" s="12" t="s">
        <v>294</v>
      </c>
      <c r="D106" s="53"/>
      <c r="E106" s="39" t="str">
        <f>HYPERLINK("https://www.google.ru/search?q=1011C052-001&amp;newwindow=1&amp;tbm=isch","Еще фото")</f>
        <v>Еще фото</v>
      </c>
      <c r="F106" s="29" t="s">
        <v>117</v>
      </c>
      <c r="G106" s="11" t="s">
        <v>77</v>
      </c>
      <c r="H106" s="11" t="s">
        <v>78</v>
      </c>
      <c r="I106" s="14" t="s">
        <v>79</v>
      </c>
      <c r="J106" s="14" t="s">
        <v>70</v>
      </c>
      <c r="K106" s="15" t="s">
        <v>30</v>
      </c>
      <c r="L106" s="55" t="s">
        <v>295</v>
      </c>
      <c r="M106" s="14" t="s">
        <v>270</v>
      </c>
      <c r="N106" s="14" t="s">
        <v>48</v>
      </c>
      <c r="O106" s="14"/>
      <c r="P106" s="15" t="s">
        <v>93</v>
      </c>
      <c r="Q106" s="16">
        <v>24499</v>
      </c>
      <c r="R106" s="17">
        <v>45.3</v>
      </c>
      <c r="S106" s="18">
        <v>15409.988499999998</v>
      </c>
      <c r="T106" s="19" t="s">
        <v>83</v>
      </c>
      <c r="U106" s="20" t="s">
        <v>101</v>
      </c>
      <c r="V106" s="22">
        <v>40</v>
      </c>
      <c r="W106" s="22">
        <v>1</v>
      </c>
      <c r="X106" s="23"/>
    </row>
    <row r="107" spans="1:24" s="1" customFormat="1" ht="61.05" customHeight="1" x14ac:dyDescent="0.3">
      <c r="A107" s="24" t="s">
        <v>23</v>
      </c>
      <c r="B107" s="24" t="s">
        <v>293</v>
      </c>
      <c r="C107" s="12" t="s">
        <v>294</v>
      </c>
      <c r="D107" s="54"/>
      <c r="E107" s="39" t="str">
        <f>HYPERLINK("https://www.google.ru/search?q=1011C052-001&amp;newwindow=1&amp;tbm=isch","Еще фото")</f>
        <v>Еще фото</v>
      </c>
      <c r="F107" s="29" t="s">
        <v>117</v>
      </c>
      <c r="G107" s="24" t="s">
        <v>77</v>
      </c>
      <c r="H107" s="24" t="s">
        <v>78</v>
      </c>
      <c r="I107" s="24" t="s">
        <v>79</v>
      </c>
      <c r="J107" s="14" t="s">
        <v>70</v>
      </c>
      <c r="K107" s="15" t="s">
        <v>30</v>
      </c>
      <c r="L107" s="56"/>
      <c r="M107" s="14" t="s">
        <v>270</v>
      </c>
      <c r="N107" s="14" t="s">
        <v>48</v>
      </c>
      <c r="O107" s="14"/>
      <c r="P107" s="15" t="s">
        <v>93</v>
      </c>
      <c r="Q107" s="16">
        <v>24499</v>
      </c>
      <c r="R107" s="17">
        <v>45.3</v>
      </c>
      <c r="S107" s="18">
        <v>15409.988499999998</v>
      </c>
      <c r="T107" s="19" t="s">
        <v>83</v>
      </c>
      <c r="U107" s="20" t="s">
        <v>296</v>
      </c>
      <c r="V107" s="28">
        <v>45.5</v>
      </c>
      <c r="W107" s="22">
        <v>5</v>
      </c>
      <c r="X107" s="23"/>
    </row>
    <row r="108" spans="1:24" s="1" customFormat="1" ht="52.05" customHeight="1" x14ac:dyDescent="0.3">
      <c r="A108" s="11" t="s">
        <v>23</v>
      </c>
      <c r="B108" s="11" t="s">
        <v>293</v>
      </c>
      <c r="C108" s="12" t="s">
        <v>297</v>
      </c>
      <c r="D108" s="53"/>
      <c r="E108" s="39" t="str">
        <f>HYPERLINK("https://www.google.ru/search?q=1012B838-500&amp;newwindow=1&amp;tbm=isch","Еще фото")</f>
        <v>Еще фото</v>
      </c>
      <c r="F108" s="29" t="s">
        <v>117</v>
      </c>
      <c r="G108" s="11" t="s">
        <v>77</v>
      </c>
      <c r="H108" s="11" t="s">
        <v>78</v>
      </c>
      <c r="I108" s="14" t="s">
        <v>79</v>
      </c>
      <c r="J108" s="14" t="s">
        <v>70</v>
      </c>
      <c r="K108" s="15" t="s">
        <v>46</v>
      </c>
      <c r="L108" s="55" t="s">
        <v>298</v>
      </c>
      <c r="M108" s="14" t="s">
        <v>270</v>
      </c>
      <c r="N108" s="14" t="s">
        <v>137</v>
      </c>
      <c r="O108" s="14"/>
      <c r="P108" s="15" t="s">
        <v>93</v>
      </c>
      <c r="Q108" s="16">
        <v>24499</v>
      </c>
      <c r="R108" s="17">
        <v>45.3</v>
      </c>
      <c r="S108" s="18">
        <v>15409.988499999998</v>
      </c>
      <c r="T108" s="19" t="s">
        <v>83</v>
      </c>
      <c r="U108" s="20" t="s">
        <v>85</v>
      </c>
      <c r="V108" s="28">
        <v>35.5</v>
      </c>
      <c r="W108" s="22">
        <v>1</v>
      </c>
      <c r="X108" s="23"/>
    </row>
    <row r="109" spans="1:24" s="1" customFormat="1" ht="61.05" customHeight="1" x14ac:dyDescent="0.3">
      <c r="A109" s="24" t="s">
        <v>23</v>
      </c>
      <c r="B109" s="24" t="s">
        <v>293</v>
      </c>
      <c r="C109" s="12" t="s">
        <v>297</v>
      </c>
      <c r="D109" s="54"/>
      <c r="E109" s="39" t="str">
        <f>HYPERLINK("https://www.google.ru/search?q=1012B838-500&amp;newwindow=1&amp;tbm=isch","Еще фото")</f>
        <v>Еще фото</v>
      </c>
      <c r="F109" s="29" t="s">
        <v>117</v>
      </c>
      <c r="G109" s="24" t="s">
        <v>77</v>
      </c>
      <c r="H109" s="24" t="s">
        <v>78</v>
      </c>
      <c r="I109" s="24" t="s">
        <v>79</v>
      </c>
      <c r="J109" s="14" t="s">
        <v>70</v>
      </c>
      <c r="K109" s="15" t="s">
        <v>46</v>
      </c>
      <c r="L109" s="56"/>
      <c r="M109" s="14" t="s">
        <v>270</v>
      </c>
      <c r="N109" s="14" t="s">
        <v>137</v>
      </c>
      <c r="O109" s="14"/>
      <c r="P109" s="15" t="s">
        <v>93</v>
      </c>
      <c r="Q109" s="16">
        <v>24499</v>
      </c>
      <c r="R109" s="17">
        <v>45.3</v>
      </c>
      <c r="S109" s="18">
        <v>15409.988499999998</v>
      </c>
      <c r="T109" s="19" t="s">
        <v>83</v>
      </c>
      <c r="U109" s="20" t="s">
        <v>102</v>
      </c>
      <c r="V109" s="22">
        <v>41</v>
      </c>
      <c r="W109" s="22">
        <v>3</v>
      </c>
      <c r="X109" s="23"/>
    </row>
    <row r="110" spans="1:24" s="1" customFormat="1" ht="108" customHeight="1" x14ac:dyDescent="0.3">
      <c r="A110" s="11" t="s">
        <v>23</v>
      </c>
      <c r="B110" s="11" t="s">
        <v>267</v>
      </c>
      <c r="C110" s="12" t="s">
        <v>299</v>
      </c>
      <c r="D110" s="27"/>
      <c r="E110" s="39" t="str">
        <f>HYPERLINK("https://www.google.ru/search?q=1011B867-800&amp;newwindow=1&amp;tbm=isch","Еще фото")</f>
        <v>Еще фото</v>
      </c>
      <c r="F110" s="13"/>
      <c r="G110" s="11" t="s">
        <v>77</v>
      </c>
      <c r="H110" s="11" t="s">
        <v>78</v>
      </c>
      <c r="I110" s="14" t="s">
        <v>79</v>
      </c>
      <c r="J110" s="14" t="s">
        <v>70</v>
      </c>
      <c r="K110" s="15" t="s">
        <v>30</v>
      </c>
      <c r="L110" s="14" t="s">
        <v>269</v>
      </c>
      <c r="M110" s="14" t="s">
        <v>270</v>
      </c>
      <c r="N110" s="14" t="s">
        <v>300</v>
      </c>
      <c r="O110" s="14"/>
      <c r="P110" s="15" t="s">
        <v>113</v>
      </c>
      <c r="Q110" s="16">
        <v>29799</v>
      </c>
      <c r="R110" s="17">
        <v>45.3</v>
      </c>
      <c r="S110" s="18">
        <v>18744.988499999999</v>
      </c>
      <c r="T110" s="19" t="s">
        <v>83</v>
      </c>
      <c r="U110" s="20" t="s">
        <v>96</v>
      </c>
      <c r="V110" s="28">
        <v>42.5</v>
      </c>
      <c r="W110" s="22">
        <v>1</v>
      </c>
      <c r="X110" s="23"/>
    </row>
    <row r="111" spans="1:24" s="1" customFormat="1" ht="108" customHeight="1" x14ac:dyDescent="0.3">
      <c r="A111" s="11" t="s">
        <v>23</v>
      </c>
      <c r="B111" s="11" t="s">
        <v>301</v>
      </c>
      <c r="C111" s="12" t="s">
        <v>302</v>
      </c>
      <c r="D111" s="27"/>
      <c r="E111" s="39" t="str">
        <f>HYPERLINK("https://www.google.ru/search?q=1011C159-001&amp;newwindow=1&amp;tbm=isch","Еще фото")</f>
        <v>Еще фото</v>
      </c>
      <c r="F111" s="29" t="s">
        <v>117</v>
      </c>
      <c r="G111" s="11" t="s">
        <v>77</v>
      </c>
      <c r="H111" s="11" t="s">
        <v>78</v>
      </c>
      <c r="I111" s="14" t="s">
        <v>79</v>
      </c>
      <c r="J111" s="14" t="s">
        <v>153</v>
      </c>
      <c r="K111" s="15" t="s">
        <v>30</v>
      </c>
      <c r="L111" s="14" t="s">
        <v>303</v>
      </c>
      <c r="M111" s="14"/>
      <c r="N111" s="14" t="s">
        <v>48</v>
      </c>
      <c r="O111" s="14"/>
      <c r="P111" s="15" t="s">
        <v>119</v>
      </c>
      <c r="Q111" s="16">
        <v>11699</v>
      </c>
      <c r="R111" s="17">
        <v>45.29</v>
      </c>
      <c r="S111" s="18">
        <v>7359.9884999999995</v>
      </c>
      <c r="T111" s="19" t="s">
        <v>83</v>
      </c>
      <c r="U111" s="20" t="s">
        <v>94</v>
      </c>
      <c r="V111" s="22">
        <v>41</v>
      </c>
      <c r="W111" s="22">
        <v>3</v>
      </c>
      <c r="X111" s="23"/>
    </row>
    <row r="112" spans="1:24" s="1" customFormat="1" ht="52.05" customHeight="1" x14ac:dyDescent="0.3">
      <c r="A112" s="11" t="s">
        <v>23</v>
      </c>
      <c r="B112" s="11" t="s">
        <v>293</v>
      </c>
      <c r="C112" s="12" t="s">
        <v>304</v>
      </c>
      <c r="D112" s="53"/>
      <c r="E112" s="39" t="str">
        <f>HYPERLINK("https://www.google.ru/search?q=1012B838-001&amp;newwindow=1&amp;tbm=isch","Еще фото")</f>
        <v>Еще фото</v>
      </c>
      <c r="F112" s="29" t="s">
        <v>117</v>
      </c>
      <c r="G112" s="11" t="s">
        <v>77</v>
      </c>
      <c r="H112" s="11" t="s">
        <v>78</v>
      </c>
      <c r="I112" s="14" t="s">
        <v>79</v>
      </c>
      <c r="J112" s="14" t="s">
        <v>70</v>
      </c>
      <c r="K112" s="15" t="s">
        <v>46</v>
      </c>
      <c r="L112" s="55" t="s">
        <v>298</v>
      </c>
      <c r="M112" s="14" t="s">
        <v>270</v>
      </c>
      <c r="N112" s="14" t="s">
        <v>48</v>
      </c>
      <c r="O112" s="14"/>
      <c r="P112" s="15" t="s">
        <v>93</v>
      </c>
      <c r="Q112" s="16">
        <v>28699</v>
      </c>
      <c r="R112" s="17">
        <v>45.29</v>
      </c>
      <c r="S112" s="18">
        <v>18054.988499999999</v>
      </c>
      <c r="T112" s="19" t="s">
        <v>83</v>
      </c>
      <c r="U112" s="20" t="s">
        <v>95</v>
      </c>
      <c r="V112" s="22">
        <v>40</v>
      </c>
      <c r="W112" s="22">
        <v>5</v>
      </c>
      <c r="X112" s="23"/>
    </row>
    <row r="113" spans="1:24" s="1" customFormat="1" ht="61.05" customHeight="1" x14ac:dyDescent="0.3">
      <c r="A113" s="24" t="s">
        <v>23</v>
      </c>
      <c r="B113" s="24" t="s">
        <v>293</v>
      </c>
      <c r="C113" s="12" t="s">
        <v>304</v>
      </c>
      <c r="D113" s="54"/>
      <c r="E113" s="39" t="str">
        <f>HYPERLINK("https://www.google.ru/search?q=1012B838-001&amp;newwindow=1&amp;tbm=isch","Еще фото")</f>
        <v>Еще фото</v>
      </c>
      <c r="F113" s="29" t="s">
        <v>117</v>
      </c>
      <c r="G113" s="24" t="s">
        <v>77</v>
      </c>
      <c r="H113" s="24" t="s">
        <v>78</v>
      </c>
      <c r="I113" s="24" t="s">
        <v>79</v>
      </c>
      <c r="J113" s="14" t="s">
        <v>70</v>
      </c>
      <c r="K113" s="15" t="s">
        <v>46</v>
      </c>
      <c r="L113" s="56"/>
      <c r="M113" s="14" t="s">
        <v>270</v>
      </c>
      <c r="N113" s="14" t="s">
        <v>48</v>
      </c>
      <c r="O113" s="14"/>
      <c r="P113" s="15" t="s">
        <v>93</v>
      </c>
      <c r="Q113" s="16">
        <v>28699</v>
      </c>
      <c r="R113" s="17">
        <v>45.29</v>
      </c>
      <c r="S113" s="18">
        <v>18054.988499999999</v>
      </c>
      <c r="T113" s="19" t="s">
        <v>83</v>
      </c>
      <c r="U113" s="20" t="s">
        <v>102</v>
      </c>
      <c r="V113" s="22">
        <v>41</v>
      </c>
      <c r="W113" s="22">
        <v>5</v>
      </c>
      <c r="X113" s="23"/>
    </row>
    <row r="114" spans="1:24" s="1" customFormat="1" ht="108" customHeight="1" x14ac:dyDescent="0.3">
      <c r="A114" s="11" t="s">
        <v>23</v>
      </c>
      <c r="B114" s="11" t="s">
        <v>286</v>
      </c>
      <c r="C114" s="12" t="s">
        <v>305</v>
      </c>
      <c r="D114" s="27"/>
      <c r="E114" s="39" t="str">
        <f>HYPERLINK("https://www.google.ru/search?q=1011B548-002&amp;newwindow=1&amp;tbm=isch","Еще фото")</f>
        <v>Еще фото</v>
      </c>
      <c r="F114" s="13"/>
      <c r="G114" s="11" t="s">
        <v>77</v>
      </c>
      <c r="H114" s="11" t="s">
        <v>78</v>
      </c>
      <c r="I114" s="14" t="s">
        <v>79</v>
      </c>
      <c r="J114" s="14" t="s">
        <v>70</v>
      </c>
      <c r="K114" s="15" t="s">
        <v>30</v>
      </c>
      <c r="L114" s="14" t="s">
        <v>306</v>
      </c>
      <c r="M114" s="14" t="s">
        <v>307</v>
      </c>
      <c r="N114" s="14" t="s">
        <v>48</v>
      </c>
      <c r="O114" s="14"/>
      <c r="P114" s="15" t="s">
        <v>93</v>
      </c>
      <c r="Q114" s="16">
        <v>33999</v>
      </c>
      <c r="R114" s="17">
        <v>45.29</v>
      </c>
      <c r="S114" s="18">
        <v>21389.988499999999</v>
      </c>
      <c r="T114" s="19" t="s">
        <v>83</v>
      </c>
      <c r="U114" s="20" t="s">
        <v>308</v>
      </c>
      <c r="V114" s="28">
        <v>43.5</v>
      </c>
      <c r="W114" s="22">
        <v>1</v>
      </c>
      <c r="X114" s="23"/>
    </row>
    <row r="115" spans="1:24" s="1" customFormat="1" ht="52.05" customHeight="1" x14ac:dyDescent="0.3">
      <c r="A115" s="11" t="s">
        <v>23</v>
      </c>
      <c r="B115" s="11" t="s">
        <v>286</v>
      </c>
      <c r="C115" s="12" t="s">
        <v>309</v>
      </c>
      <c r="D115" s="53"/>
      <c r="E115" s="39" t="str">
        <f>HYPERLINK("https://www.google.ru/search?q=1011B548-005&amp;newwindow=1&amp;tbm=isch","Еще фото")</f>
        <v>Еще фото</v>
      </c>
      <c r="F115" s="13"/>
      <c r="G115" s="11" t="s">
        <v>77</v>
      </c>
      <c r="H115" s="11" t="s">
        <v>78</v>
      </c>
      <c r="I115" s="14" t="s">
        <v>79</v>
      </c>
      <c r="J115" s="14" t="s">
        <v>70</v>
      </c>
      <c r="K115" s="15" t="s">
        <v>30</v>
      </c>
      <c r="L115" s="55" t="s">
        <v>306</v>
      </c>
      <c r="M115" s="14" t="s">
        <v>307</v>
      </c>
      <c r="N115" s="14" t="s">
        <v>48</v>
      </c>
      <c r="O115" s="14"/>
      <c r="P115" s="15" t="s">
        <v>93</v>
      </c>
      <c r="Q115" s="16">
        <v>33999</v>
      </c>
      <c r="R115" s="17">
        <v>45.29</v>
      </c>
      <c r="S115" s="18">
        <v>21389.988499999999</v>
      </c>
      <c r="T115" s="19" t="s">
        <v>83</v>
      </c>
      <c r="U115" s="20" t="s">
        <v>101</v>
      </c>
      <c r="V115" s="22">
        <v>40</v>
      </c>
      <c r="W115" s="22">
        <v>2</v>
      </c>
      <c r="X115" s="23"/>
    </row>
    <row r="116" spans="1:24" s="1" customFormat="1" ht="61.05" customHeight="1" x14ac:dyDescent="0.3">
      <c r="A116" s="24" t="s">
        <v>23</v>
      </c>
      <c r="B116" s="24" t="s">
        <v>286</v>
      </c>
      <c r="C116" s="12" t="s">
        <v>309</v>
      </c>
      <c r="D116" s="54"/>
      <c r="E116" s="39" t="str">
        <f>HYPERLINK("https://www.google.ru/search?q=1011B548-005&amp;newwindow=1&amp;tbm=isch","Еще фото")</f>
        <v>Еще фото</v>
      </c>
      <c r="F116" s="13"/>
      <c r="G116" s="24" t="s">
        <v>77</v>
      </c>
      <c r="H116" s="24" t="s">
        <v>78</v>
      </c>
      <c r="I116" s="24" t="s">
        <v>79</v>
      </c>
      <c r="J116" s="14" t="s">
        <v>70</v>
      </c>
      <c r="K116" s="15" t="s">
        <v>30</v>
      </c>
      <c r="L116" s="56"/>
      <c r="M116" s="14" t="s">
        <v>307</v>
      </c>
      <c r="N116" s="14" t="s">
        <v>48</v>
      </c>
      <c r="O116" s="14"/>
      <c r="P116" s="15" t="s">
        <v>93</v>
      </c>
      <c r="Q116" s="16">
        <v>33999</v>
      </c>
      <c r="R116" s="17">
        <v>45.29</v>
      </c>
      <c r="S116" s="18">
        <v>21389.988499999999</v>
      </c>
      <c r="T116" s="19" t="s">
        <v>83</v>
      </c>
      <c r="U116" s="20" t="s">
        <v>94</v>
      </c>
      <c r="V116" s="22">
        <v>41</v>
      </c>
      <c r="W116" s="22">
        <v>1</v>
      </c>
      <c r="X116" s="23"/>
    </row>
    <row r="117" spans="1:24" s="1" customFormat="1" ht="108" customHeight="1" x14ac:dyDescent="0.3">
      <c r="A117" s="11" t="s">
        <v>23</v>
      </c>
      <c r="B117" s="11" t="s">
        <v>310</v>
      </c>
      <c r="C117" s="12" t="s">
        <v>311</v>
      </c>
      <c r="D117" s="27"/>
      <c r="E117" s="39" t="str">
        <f>HYPERLINK("https://www.google.ru/search?q=1013A141-300&amp;newwindow=1&amp;tbm=isch","Еще фото")</f>
        <v>Еще фото</v>
      </c>
      <c r="F117" s="13"/>
      <c r="G117" s="11" t="s">
        <v>77</v>
      </c>
      <c r="H117" s="11" t="s">
        <v>78</v>
      </c>
      <c r="I117" s="14" t="s">
        <v>79</v>
      </c>
      <c r="J117" s="14" t="s">
        <v>153</v>
      </c>
      <c r="K117" s="15" t="s">
        <v>71</v>
      </c>
      <c r="L117" s="14" t="s">
        <v>312</v>
      </c>
      <c r="M117" s="14"/>
      <c r="N117" s="14" t="s">
        <v>313</v>
      </c>
      <c r="O117" s="14"/>
      <c r="P117" s="15" t="s">
        <v>93</v>
      </c>
      <c r="Q117" s="16">
        <v>31799</v>
      </c>
      <c r="R117" s="17">
        <v>45.28</v>
      </c>
      <c r="S117" s="18">
        <v>20009.988499999999</v>
      </c>
      <c r="T117" s="19" t="s">
        <v>83</v>
      </c>
      <c r="U117" s="20" t="s">
        <v>96</v>
      </c>
      <c r="V117" s="28">
        <v>42.5</v>
      </c>
      <c r="W117" s="22">
        <v>3</v>
      </c>
      <c r="X117" s="23"/>
    </row>
    <row r="118" spans="1:24" s="1" customFormat="1" ht="108" customHeight="1" x14ac:dyDescent="0.3">
      <c r="A118" s="11" t="s">
        <v>23</v>
      </c>
      <c r="B118" s="11" t="s">
        <v>314</v>
      </c>
      <c r="C118" s="12" t="s">
        <v>315</v>
      </c>
      <c r="D118" s="27"/>
      <c r="E118" s="39" t="str">
        <f>HYPERLINK("https://www.google.ru/search?q=1011B362-750&amp;newwindow=1&amp;tbm=isch","Еще фото")</f>
        <v>Еще фото</v>
      </c>
      <c r="F118" s="13"/>
      <c r="G118" s="11" t="s">
        <v>77</v>
      </c>
      <c r="H118" s="11" t="s">
        <v>78</v>
      </c>
      <c r="I118" s="14" t="s">
        <v>79</v>
      </c>
      <c r="J118" s="14" t="s">
        <v>70</v>
      </c>
      <c r="K118" s="15" t="s">
        <v>30</v>
      </c>
      <c r="L118" s="14" t="s">
        <v>316</v>
      </c>
      <c r="M118" s="14" t="s">
        <v>81</v>
      </c>
      <c r="N118" s="14" t="s">
        <v>317</v>
      </c>
      <c r="O118" s="14"/>
      <c r="P118" s="15" t="s">
        <v>93</v>
      </c>
      <c r="Q118" s="16">
        <v>25399</v>
      </c>
      <c r="R118" s="17">
        <v>45.27</v>
      </c>
      <c r="S118" s="18">
        <v>15984.988499999998</v>
      </c>
      <c r="T118" s="19" t="s">
        <v>83</v>
      </c>
      <c r="U118" s="20" t="s">
        <v>102</v>
      </c>
      <c r="V118" s="22">
        <v>43</v>
      </c>
      <c r="W118" s="22">
        <v>2</v>
      </c>
      <c r="X118" s="23"/>
    </row>
    <row r="119" spans="1:24" s="1" customFormat="1" ht="108" customHeight="1" x14ac:dyDescent="0.3">
      <c r="A119" s="11" t="s">
        <v>23</v>
      </c>
      <c r="B119" s="11" t="s">
        <v>318</v>
      </c>
      <c r="C119" s="12" t="s">
        <v>319</v>
      </c>
      <c r="D119" s="27"/>
      <c r="E119" s="39" t="str">
        <f>HYPERLINK("https://www.google.ru/search?q=1011B780-403&amp;newwindow=1&amp;tbm=isch","Еще фото")</f>
        <v>Еще фото</v>
      </c>
      <c r="F119" s="13"/>
      <c r="G119" s="11" t="s">
        <v>77</v>
      </c>
      <c r="H119" s="11" t="s">
        <v>78</v>
      </c>
      <c r="I119" s="14" t="s">
        <v>79</v>
      </c>
      <c r="J119" s="14" t="s">
        <v>70</v>
      </c>
      <c r="K119" s="15" t="s">
        <v>30</v>
      </c>
      <c r="L119" s="14" t="s">
        <v>320</v>
      </c>
      <c r="M119" s="14" t="s">
        <v>81</v>
      </c>
      <c r="N119" s="14" t="s">
        <v>33</v>
      </c>
      <c r="O119" s="14"/>
      <c r="P119" s="15" t="s">
        <v>93</v>
      </c>
      <c r="Q119" s="16">
        <v>18999</v>
      </c>
      <c r="R119" s="17">
        <v>45.26</v>
      </c>
      <c r="S119" s="18">
        <v>11959.988499999999</v>
      </c>
      <c r="T119" s="19" t="s">
        <v>83</v>
      </c>
      <c r="U119" s="20" t="s">
        <v>102</v>
      </c>
      <c r="V119" s="22">
        <v>43</v>
      </c>
      <c r="W119" s="22">
        <v>1</v>
      </c>
      <c r="X119" s="23"/>
    </row>
    <row r="120" spans="1:24" s="1" customFormat="1" ht="108" customHeight="1" x14ac:dyDescent="0.3">
      <c r="A120" s="11" t="s">
        <v>23</v>
      </c>
      <c r="B120" s="11" t="s">
        <v>321</v>
      </c>
      <c r="C120" s="12" t="s">
        <v>322</v>
      </c>
      <c r="D120" s="27"/>
      <c r="E120" s="39" t="str">
        <f>HYPERLINK("https://www.google.ru/search?q=1011B960-400&amp;newwindow=1&amp;tbm=isch","Еще фото")</f>
        <v>Еще фото</v>
      </c>
      <c r="F120" s="13"/>
      <c r="G120" s="11" t="s">
        <v>77</v>
      </c>
      <c r="H120" s="11" t="s">
        <v>78</v>
      </c>
      <c r="I120" s="14" t="s">
        <v>79</v>
      </c>
      <c r="J120" s="14" t="s">
        <v>70</v>
      </c>
      <c r="K120" s="15" t="s">
        <v>30</v>
      </c>
      <c r="L120" s="14" t="s">
        <v>323</v>
      </c>
      <c r="M120" s="14" t="s">
        <v>270</v>
      </c>
      <c r="N120" s="14" t="s">
        <v>100</v>
      </c>
      <c r="O120" s="14"/>
      <c r="P120" s="15" t="s">
        <v>113</v>
      </c>
      <c r="Q120" s="16">
        <v>22099</v>
      </c>
      <c r="R120" s="17">
        <v>45.25</v>
      </c>
      <c r="S120" s="18">
        <v>13914.988499999999</v>
      </c>
      <c r="T120" s="19" t="s">
        <v>83</v>
      </c>
      <c r="U120" s="20" t="s">
        <v>103</v>
      </c>
      <c r="V120" s="28">
        <v>44.5</v>
      </c>
      <c r="W120" s="22">
        <v>1</v>
      </c>
      <c r="X120" s="23"/>
    </row>
    <row r="121" spans="1:24" s="1" customFormat="1" ht="108" customHeight="1" x14ac:dyDescent="0.3">
      <c r="A121" s="11" t="s">
        <v>23</v>
      </c>
      <c r="B121" s="11" t="s">
        <v>324</v>
      </c>
      <c r="C121" s="12" t="s">
        <v>325</v>
      </c>
      <c r="D121" s="27"/>
      <c r="E121" s="39" t="str">
        <f>HYPERLINK("https://www.google.ru/search?q=1012B937-250&amp;newwindow=1&amp;tbm=isch","Еще фото")</f>
        <v>Еще фото</v>
      </c>
      <c r="F121" s="13" t="s">
        <v>106</v>
      </c>
      <c r="G121" s="11" t="s">
        <v>77</v>
      </c>
      <c r="H121" s="11" t="s">
        <v>78</v>
      </c>
      <c r="I121" s="14" t="s">
        <v>79</v>
      </c>
      <c r="J121" s="14" t="s">
        <v>153</v>
      </c>
      <c r="K121" s="15" t="s">
        <v>46</v>
      </c>
      <c r="L121" s="14" t="s">
        <v>326</v>
      </c>
      <c r="M121" s="14"/>
      <c r="N121" s="14" t="s">
        <v>137</v>
      </c>
      <c r="O121" s="14"/>
      <c r="P121" s="15" t="s">
        <v>259</v>
      </c>
      <c r="Q121" s="16">
        <v>22099</v>
      </c>
      <c r="R121" s="17">
        <v>45.25</v>
      </c>
      <c r="S121" s="18">
        <v>13914.988499999999</v>
      </c>
      <c r="T121" s="19" t="s">
        <v>83</v>
      </c>
      <c r="U121" s="20" t="s">
        <v>85</v>
      </c>
      <c r="V121" s="28">
        <v>35.5</v>
      </c>
      <c r="W121" s="22">
        <v>1</v>
      </c>
      <c r="X121" s="23"/>
    </row>
    <row r="122" spans="1:24" s="1" customFormat="1" ht="108" customHeight="1" x14ac:dyDescent="0.3">
      <c r="A122" s="11" t="s">
        <v>23</v>
      </c>
      <c r="B122" s="11" t="s">
        <v>214</v>
      </c>
      <c r="C122" s="12" t="s">
        <v>327</v>
      </c>
      <c r="D122" s="27"/>
      <c r="E122" s="39" t="str">
        <f>HYPERLINK("https://www.google.ru/search?q=1012B834-200&amp;newwindow=1&amp;tbm=isch","Еще фото")</f>
        <v>Еще фото</v>
      </c>
      <c r="F122" s="13" t="s">
        <v>106</v>
      </c>
      <c r="G122" s="11" t="s">
        <v>77</v>
      </c>
      <c r="H122" s="11" t="s">
        <v>78</v>
      </c>
      <c r="I122" s="14" t="s">
        <v>79</v>
      </c>
      <c r="J122" s="14" t="s">
        <v>70</v>
      </c>
      <c r="K122" s="15" t="s">
        <v>46</v>
      </c>
      <c r="L122" s="14" t="s">
        <v>328</v>
      </c>
      <c r="M122" s="14" t="s">
        <v>217</v>
      </c>
      <c r="N122" s="14" t="s">
        <v>218</v>
      </c>
      <c r="O122" s="14"/>
      <c r="P122" s="15" t="s">
        <v>93</v>
      </c>
      <c r="Q122" s="16">
        <v>20999</v>
      </c>
      <c r="R122" s="17">
        <v>45.24</v>
      </c>
      <c r="S122" s="18">
        <v>13224.988499999999</v>
      </c>
      <c r="T122" s="19" t="s">
        <v>83</v>
      </c>
      <c r="U122" s="20" t="s">
        <v>94</v>
      </c>
      <c r="V122" s="22">
        <v>39</v>
      </c>
      <c r="W122" s="22">
        <v>1</v>
      </c>
      <c r="X122" s="23"/>
    </row>
    <row r="123" spans="1:24" s="1" customFormat="1" ht="108" customHeight="1" x14ac:dyDescent="0.3">
      <c r="A123" s="11" t="s">
        <v>23</v>
      </c>
      <c r="B123" s="11" t="s">
        <v>329</v>
      </c>
      <c r="C123" s="12" t="s">
        <v>330</v>
      </c>
      <c r="D123" s="27"/>
      <c r="E123" s="39" t="str">
        <f>HYPERLINK("https://www.google.ru/search?q=1012B926-001&amp;newwindow=1&amp;tbm=isch","Еще фото")</f>
        <v>Еще фото</v>
      </c>
      <c r="F123" s="13" t="s">
        <v>106</v>
      </c>
      <c r="G123" s="11" t="s">
        <v>77</v>
      </c>
      <c r="H123" s="11" t="s">
        <v>78</v>
      </c>
      <c r="I123" s="14" t="s">
        <v>79</v>
      </c>
      <c r="J123" s="14" t="s">
        <v>70</v>
      </c>
      <c r="K123" s="15" t="s">
        <v>46</v>
      </c>
      <c r="L123" s="14" t="s">
        <v>331</v>
      </c>
      <c r="M123" s="14"/>
      <c r="N123" s="14" t="s">
        <v>48</v>
      </c>
      <c r="O123" s="14"/>
      <c r="P123" s="15" t="s">
        <v>93</v>
      </c>
      <c r="Q123" s="16">
        <v>16799</v>
      </c>
      <c r="R123" s="17">
        <v>45.23</v>
      </c>
      <c r="S123" s="18">
        <v>10579.988499999999</v>
      </c>
      <c r="T123" s="19" t="s">
        <v>83</v>
      </c>
      <c r="U123" s="20" t="s">
        <v>86</v>
      </c>
      <c r="V123" s="22">
        <v>36</v>
      </c>
      <c r="W123" s="22">
        <v>1</v>
      </c>
      <c r="X123" s="23"/>
    </row>
    <row r="124" spans="1:24" s="1" customFormat="1" ht="108" customHeight="1" x14ac:dyDescent="0.3">
      <c r="A124" s="11" t="s">
        <v>23</v>
      </c>
      <c r="B124" s="11" t="s">
        <v>332</v>
      </c>
      <c r="C124" s="12" t="s">
        <v>333</v>
      </c>
      <c r="D124" s="27"/>
      <c r="E124" s="39" t="str">
        <f>HYPERLINK("https://www.google.ru/search?q=1012B294-400&amp;newwindow=1&amp;tbm=isch","Еще фото")</f>
        <v>Еще фото</v>
      </c>
      <c r="F124" s="13"/>
      <c r="G124" s="11" t="s">
        <v>77</v>
      </c>
      <c r="H124" s="11" t="s">
        <v>78</v>
      </c>
      <c r="I124" s="14" t="s">
        <v>79</v>
      </c>
      <c r="J124" s="14" t="s">
        <v>153</v>
      </c>
      <c r="K124" s="15" t="s">
        <v>46</v>
      </c>
      <c r="L124" s="14" t="s">
        <v>334</v>
      </c>
      <c r="M124" s="14" t="s">
        <v>335</v>
      </c>
      <c r="N124" s="14" t="s">
        <v>33</v>
      </c>
      <c r="O124" s="14"/>
      <c r="P124" s="15" t="s">
        <v>119</v>
      </c>
      <c r="Q124" s="16">
        <v>22999</v>
      </c>
      <c r="R124" s="17">
        <v>45.22</v>
      </c>
      <c r="S124" s="18">
        <v>14489.988499999999</v>
      </c>
      <c r="T124" s="19" t="s">
        <v>83</v>
      </c>
      <c r="U124" s="20" t="s">
        <v>85</v>
      </c>
      <c r="V124" s="28">
        <v>35.5</v>
      </c>
      <c r="W124" s="22">
        <v>2</v>
      </c>
      <c r="X124" s="23"/>
    </row>
    <row r="125" spans="1:24" s="1" customFormat="1" ht="35" customHeight="1" x14ac:dyDescent="0.3">
      <c r="A125" s="11" t="s">
        <v>23</v>
      </c>
      <c r="B125" s="11" t="s">
        <v>336</v>
      </c>
      <c r="C125" s="12" t="s">
        <v>337</v>
      </c>
      <c r="D125" s="57"/>
      <c r="E125" s="39" t="str">
        <f>HYPERLINK("https://www.google.ru/search?q=1012B311-500&amp;newwindow=1&amp;tbm=isch","Еще фото")</f>
        <v>Еще фото</v>
      </c>
      <c r="F125" s="13"/>
      <c r="G125" s="11" t="s">
        <v>77</v>
      </c>
      <c r="H125" s="11" t="s">
        <v>78</v>
      </c>
      <c r="I125" s="14" t="s">
        <v>79</v>
      </c>
      <c r="J125" s="14" t="s">
        <v>70</v>
      </c>
      <c r="K125" s="15" t="s">
        <v>46</v>
      </c>
      <c r="L125" s="55" t="s">
        <v>338</v>
      </c>
      <c r="M125" s="14" t="s">
        <v>217</v>
      </c>
      <c r="N125" s="14" t="s">
        <v>250</v>
      </c>
      <c r="O125" s="14"/>
      <c r="P125" s="15" t="s">
        <v>93</v>
      </c>
      <c r="Q125" s="16">
        <v>22999</v>
      </c>
      <c r="R125" s="17">
        <v>45.22</v>
      </c>
      <c r="S125" s="18">
        <v>14489.988499999999</v>
      </c>
      <c r="T125" s="19" t="s">
        <v>83</v>
      </c>
      <c r="U125" s="20" t="s">
        <v>84</v>
      </c>
      <c r="V125" s="28">
        <v>34.5</v>
      </c>
      <c r="W125" s="22">
        <v>5</v>
      </c>
      <c r="X125" s="23"/>
    </row>
    <row r="126" spans="1:24" s="1" customFormat="1" ht="35" customHeight="1" x14ac:dyDescent="0.3">
      <c r="A126" s="24" t="s">
        <v>23</v>
      </c>
      <c r="B126" s="24" t="s">
        <v>336</v>
      </c>
      <c r="C126" s="12" t="s">
        <v>337</v>
      </c>
      <c r="D126" s="58"/>
      <c r="E126" s="39" t="str">
        <f>HYPERLINK("https://www.google.ru/search?q=1012B311-500&amp;newwindow=1&amp;tbm=isch","Еще фото")</f>
        <v>Еще фото</v>
      </c>
      <c r="F126" s="13"/>
      <c r="G126" s="24" t="s">
        <v>77</v>
      </c>
      <c r="H126" s="24" t="s">
        <v>78</v>
      </c>
      <c r="I126" s="24" t="s">
        <v>79</v>
      </c>
      <c r="J126" s="14" t="s">
        <v>70</v>
      </c>
      <c r="K126" s="15" t="s">
        <v>46</v>
      </c>
      <c r="L126" s="60"/>
      <c r="M126" s="14" t="s">
        <v>217</v>
      </c>
      <c r="N126" s="14" t="s">
        <v>250</v>
      </c>
      <c r="O126" s="14"/>
      <c r="P126" s="15" t="s">
        <v>93</v>
      </c>
      <c r="Q126" s="16">
        <v>22999</v>
      </c>
      <c r="R126" s="17">
        <v>45.22</v>
      </c>
      <c r="S126" s="18">
        <v>14489.988499999999</v>
      </c>
      <c r="T126" s="19" t="s">
        <v>83</v>
      </c>
      <c r="U126" s="20" t="s">
        <v>85</v>
      </c>
      <c r="V126" s="28">
        <v>35.5</v>
      </c>
      <c r="W126" s="22">
        <v>1</v>
      </c>
      <c r="X126" s="23"/>
    </row>
    <row r="127" spans="1:24" s="1" customFormat="1" ht="37.049999999999997" customHeight="1" x14ac:dyDescent="0.3">
      <c r="A127" s="24" t="s">
        <v>23</v>
      </c>
      <c r="B127" s="24" t="s">
        <v>336</v>
      </c>
      <c r="C127" s="12" t="s">
        <v>337</v>
      </c>
      <c r="D127" s="59"/>
      <c r="E127" s="39" t="str">
        <f>HYPERLINK("https://www.google.ru/search?q=1012B311-500&amp;newwindow=1&amp;tbm=isch","Еще фото")</f>
        <v>Еще фото</v>
      </c>
      <c r="F127" s="13"/>
      <c r="G127" s="24" t="s">
        <v>77</v>
      </c>
      <c r="H127" s="24" t="s">
        <v>78</v>
      </c>
      <c r="I127" s="24" t="s">
        <v>79</v>
      </c>
      <c r="J127" s="14" t="s">
        <v>70</v>
      </c>
      <c r="K127" s="15" t="s">
        <v>46</v>
      </c>
      <c r="L127" s="56"/>
      <c r="M127" s="14" t="s">
        <v>217</v>
      </c>
      <c r="N127" s="14" t="s">
        <v>250</v>
      </c>
      <c r="O127" s="14"/>
      <c r="P127" s="15" t="s">
        <v>93</v>
      </c>
      <c r="Q127" s="16">
        <v>22999</v>
      </c>
      <c r="R127" s="17">
        <v>45.22</v>
      </c>
      <c r="S127" s="18">
        <v>14489.988499999999</v>
      </c>
      <c r="T127" s="19" t="s">
        <v>83</v>
      </c>
      <c r="U127" s="20" t="s">
        <v>86</v>
      </c>
      <c r="V127" s="22">
        <v>36</v>
      </c>
      <c r="W127" s="22">
        <v>1</v>
      </c>
      <c r="X127" s="23"/>
    </row>
    <row r="128" spans="1:24" s="1" customFormat="1" ht="108" customHeight="1" x14ac:dyDescent="0.3">
      <c r="A128" s="11" t="s">
        <v>23</v>
      </c>
      <c r="B128" s="11" t="s">
        <v>339</v>
      </c>
      <c r="C128" s="12" t="s">
        <v>340</v>
      </c>
      <c r="D128" s="27"/>
      <c r="E128" s="39" t="str">
        <f>HYPERLINK("https://www.google.ru/search?q=1011C085-400&amp;newwindow=1&amp;tbm=isch","Еще фото")</f>
        <v>Еще фото</v>
      </c>
      <c r="F128" s="13" t="s">
        <v>106</v>
      </c>
      <c r="G128" s="11" t="s">
        <v>77</v>
      </c>
      <c r="H128" s="11" t="s">
        <v>78</v>
      </c>
      <c r="I128" s="14" t="s">
        <v>79</v>
      </c>
      <c r="J128" s="14" t="s">
        <v>153</v>
      </c>
      <c r="K128" s="15" t="s">
        <v>30</v>
      </c>
      <c r="L128" s="14" t="s">
        <v>341</v>
      </c>
      <c r="M128" s="14" t="s">
        <v>217</v>
      </c>
      <c r="N128" s="14" t="s">
        <v>155</v>
      </c>
      <c r="O128" s="14"/>
      <c r="P128" s="15" t="s">
        <v>119</v>
      </c>
      <c r="Q128" s="16">
        <v>24999</v>
      </c>
      <c r="R128" s="17">
        <v>45.2</v>
      </c>
      <c r="S128" s="18">
        <v>15754.988499999998</v>
      </c>
      <c r="T128" s="19" t="s">
        <v>83</v>
      </c>
      <c r="U128" s="20" t="s">
        <v>95</v>
      </c>
      <c r="V128" s="22">
        <v>42</v>
      </c>
      <c r="W128" s="22">
        <v>12</v>
      </c>
      <c r="X128" s="23"/>
    </row>
    <row r="129" spans="1:24" s="1" customFormat="1" ht="108" customHeight="1" x14ac:dyDescent="0.3">
      <c r="A129" s="11" t="s">
        <v>23</v>
      </c>
      <c r="B129" s="11" t="s">
        <v>271</v>
      </c>
      <c r="C129" s="12" t="s">
        <v>342</v>
      </c>
      <c r="D129" s="27"/>
      <c r="E129" s="39" t="str">
        <f>HYPERLINK("https://www.google.ru/search?q=1012B753-401&amp;newwindow=1&amp;tbm=isch","Еще фото")</f>
        <v>Еще фото</v>
      </c>
      <c r="F129" s="13" t="s">
        <v>106</v>
      </c>
      <c r="G129" s="11" t="s">
        <v>77</v>
      </c>
      <c r="H129" s="11" t="s">
        <v>78</v>
      </c>
      <c r="I129" s="14" t="s">
        <v>79</v>
      </c>
      <c r="J129" s="14" t="s">
        <v>70</v>
      </c>
      <c r="K129" s="15" t="s">
        <v>46</v>
      </c>
      <c r="L129" s="14" t="s">
        <v>343</v>
      </c>
      <c r="M129" s="14" t="s">
        <v>344</v>
      </c>
      <c r="N129" s="14" t="s">
        <v>33</v>
      </c>
      <c r="O129" s="14"/>
      <c r="P129" s="15" t="s">
        <v>93</v>
      </c>
      <c r="Q129" s="16">
        <v>24999</v>
      </c>
      <c r="R129" s="17">
        <v>45.2</v>
      </c>
      <c r="S129" s="18">
        <v>15754.988499999998</v>
      </c>
      <c r="T129" s="19" t="s">
        <v>83</v>
      </c>
      <c r="U129" s="20" t="s">
        <v>87</v>
      </c>
      <c r="V129" s="28">
        <v>36.5</v>
      </c>
      <c r="W129" s="22">
        <v>1</v>
      </c>
      <c r="X129" s="23"/>
    </row>
    <row r="130" spans="1:24" s="1" customFormat="1" ht="52.05" customHeight="1" x14ac:dyDescent="0.3">
      <c r="A130" s="11" t="s">
        <v>23</v>
      </c>
      <c r="B130" s="11" t="s">
        <v>293</v>
      </c>
      <c r="C130" s="12" t="s">
        <v>345</v>
      </c>
      <c r="D130" s="53"/>
      <c r="E130" s="39" t="str">
        <f>HYPERLINK("https://www.google.ru/search?q=1012B838-003&amp;newwindow=1&amp;tbm=isch","Еще фото")</f>
        <v>Еще фото</v>
      </c>
      <c r="F130" s="13" t="s">
        <v>106</v>
      </c>
      <c r="G130" s="11" t="s">
        <v>77</v>
      </c>
      <c r="H130" s="11" t="s">
        <v>78</v>
      </c>
      <c r="I130" s="14" t="s">
        <v>79</v>
      </c>
      <c r="J130" s="14" t="s">
        <v>70</v>
      </c>
      <c r="K130" s="15" t="s">
        <v>46</v>
      </c>
      <c r="L130" s="55" t="s">
        <v>298</v>
      </c>
      <c r="M130" s="14" t="s">
        <v>270</v>
      </c>
      <c r="N130" s="14" t="s">
        <v>48</v>
      </c>
      <c r="O130" s="14"/>
      <c r="P130" s="15" t="s">
        <v>113</v>
      </c>
      <c r="Q130" s="16">
        <v>24999</v>
      </c>
      <c r="R130" s="17">
        <v>45.2</v>
      </c>
      <c r="S130" s="18">
        <v>15754.988499999998</v>
      </c>
      <c r="T130" s="19" t="s">
        <v>83</v>
      </c>
      <c r="U130" s="20" t="s">
        <v>85</v>
      </c>
      <c r="V130" s="28">
        <v>35.5</v>
      </c>
      <c r="W130" s="22">
        <v>2</v>
      </c>
      <c r="X130" s="23"/>
    </row>
    <row r="131" spans="1:24" s="1" customFormat="1" ht="61.05" customHeight="1" x14ac:dyDescent="0.3">
      <c r="A131" s="24" t="s">
        <v>23</v>
      </c>
      <c r="B131" s="24" t="s">
        <v>293</v>
      </c>
      <c r="C131" s="12" t="s">
        <v>345</v>
      </c>
      <c r="D131" s="54"/>
      <c r="E131" s="39" t="str">
        <f>HYPERLINK("https://www.google.ru/search?q=1012B838-003&amp;newwindow=1&amp;tbm=isch","Еще фото")</f>
        <v>Еще фото</v>
      </c>
      <c r="F131" s="13" t="s">
        <v>106</v>
      </c>
      <c r="G131" s="24" t="s">
        <v>77</v>
      </c>
      <c r="H131" s="24" t="s">
        <v>78</v>
      </c>
      <c r="I131" s="24" t="s">
        <v>79</v>
      </c>
      <c r="J131" s="14" t="s">
        <v>70</v>
      </c>
      <c r="K131" s="15" t="s">
        <v>46</v>
      </c>
      <c r="L131" s="56"/>
      <c r="M131" s="14" t="s">
        <v>270</v>
      </c>
      <c r="N131" s="14" t="s">
        <v>48</v>
      </c>
      <c r="O131" s="14"/>
      <c r="P131" s="15" t="s">
        <v>113</v>
      </c>
      <c r="Q131" s="16">
        <v>24999</v>
      </c>
      <c r="R131" s="17">
        <v>45.2</v>
      </c>
      <c r="S131" s="18">
        <v>15754.988499999998</v>
      </c>
      <c r="T131" s="19" t="s">
        <v>83</v>
      </c>
      <c r="U131" s="20" t="s">
        <v>87</v>
      </c>
      <c r="V131" s="28">
        <v>36.5</v>
      </c>
      <c r="W131" s="22">
        <v>2</v>
      </c>
      <c r="X131" s="23"/>
    </row>
    <row r="132" spans="1:24" s="1" customFormat="1" ht="108" customHeight="1" x14ac:dyDescent="0.3">
      <c r="A132" s="11" t="s">
        <v>23</v>
      </c>
      <c r="B132" s="11" t="s">
        <v>293</v>
      </c>
      <c r="C132" s="12" t="s">
        <v>346</v>
      </c>
      <c r="D132" s="27"/>
      <c r="E132" s="39" t="str">
        <f>HYPERLINK("https://www.google.ru/search?q=1012B838-700&amp;newwindow=1&amp;tbm=isch","Еще фото")</f>
        <v>Еще фото</v>
      </c>
      <c r="F132" s="13" t="s">
        <v>106</v>
      </c>
      <c r="G132" s="11" t="s">
        <v>77</v>
      </c>
      <c r="H132" s="11" t="s">
        <v>78</v>
      </c>
      <c r="I132" s="14" t="s">
        <v>79</v>
      </c>
      <c r="J132" s="14" t="s">
        <v>70</v>
      </c>
      <c r="K132" s="15" t="s">
        <v>46</v>
      </c>
      <c r="L132" s="14" t="s">
        <v>298</v>
      </c>
      <c r="M132" s="14" t="s">
        <v>270</v>
      </c>
      <c r="N132" s="14" t="s">
        <v>137</v>
      </c>
      <c r="O132" s="14"/>
      <c r="P132" s="15" t="s">
        <v>113</v>
      </c>
      <c r="Q132" s="16">
        <v>24999</v>
      </c>
      <c r="R132" s="17">
        <v>45.2</v>
      </c>
      <c r="S132" s="18">
        <v>15754.988499999998</v>
      </c>
      <c r="T132" s="19" t="s">
        <v>83</v>
      </c>
      <c r="U132" s="20" t="s">
        <v>102</v>
      </c>
      <c r="V132" s="22">
        <v>41</v>
      </c>
      <c r="W132" s="22">
        <v>4</v>
      </c>
      <c r="X132" s="23"/>
    </row>
    <row r="133" spans="1:24" s="1" customFormat="1" ht="108" customHeight="1" x14ac:dyDescent="0.3">
      <c r="A133" s="11" t="s">
        <v>23</v>
      </c>
      <c r="B133" s="11" t="s">
        <v>347</v>
      </c>
      <c r="C133" s="12" t="s">
        <v>348</v>
      </c>
      <c r="D133" s="27"/>
      <c r="E133" s="39" t="str">
        <f>HYPERLINK("https://www.google.ru/search?q=1012B903-400&amp;newwindow=1&amp;tbm=isch","Еще фото")</f>
        <v>Еще фото</v>
      </c>
      <c r="F133" s="13"/>
      <c r="G133" s="11" t="s">
        <v>77</v>
      </c>
      <c r="H133" s="11" t="s">
        <v>78</v>
      </c>
      <c r="I133" s="14" t="s">
        <v>79</v>
      </c>
      <c r="J133" s="14" t="s">
        <v>70</v>
      </c>
      <c r="K133" s="15" t="s">
        <v>46</v>
      </c>
      <c r="L133" s="14" t="s">
        <v>349</v>
      </c>
      <c r="M133" s="14" t="s">
        <v>81</v>
      </c>
      <c r="N133" s="14" t="s">
        <v>33</v>
      </c>
      <c r="O133" s="14"/>
      <c r="P133" s="15" t="s">
        <v>119</v>
      </c>
      <c r="Q133" s="16">
        <v>24999</v>
      </c>
      <c r="R133" s="17">
        <v>45.2</v>
      </c>
      <c r="S133" s="18">
        <v>15754.988499999998</v>
      </c>
      <c r="T133" s="19" t="s">
        <v>83</v>
      </c>
      <c r="U133" s="20" t="s">
        <v>85</v>
      </c>
      <c r="V133" s="28">
        <v>35.5</v>
      </c>
      <c r="W133" s="22">
        <v>2</v>
      </c>
      <c r="X133" s="23"/>
    </row>
    <row r="134" spans="1:24" s="1" customFormat="1" ht="108" customHeight="1" x14ac:dyDescent="0.3">
      <c r="A134" s="11" t="s">
        <v>23</v>
      </c>
      <c r="B134" s="11" t="s">
        <v>350</v>
      </c>
      <c r="C134" s="12" t="s">
        <v>351</v>
      </c>
      <c r="D134" s="27"/>
      <c r="E134" s="39" t="str">
        <f>HYPERLINK("https://www.google.ru/search?q=1011C283-300&amp;newwindow=1&amp;tbm=isch","Еще фото")</f>
        <v>Еще фото</v>
      </c>
      <c r="F134" s="13"/>
      <c r="G134" s="11" t="s">
        <v>77</v>
      </c>
      <c r="H134" s="11" t="s">
        <v>78</v>
      </c>
      <c r="I134" s="14" t="s">
        <v>79</v>
      </c>
      <c r="J134" s="14" t="s">
        <v>153</v>
      </c>
      <c r="K134" s="15" t="s">
        <v>30</v>
      </c>
      <c r="L134" s="14" t="s">
        <v>352</v>
      </c>
      <c r="M134" s="14" t="s">
        <v>353</v>
      </c>
      <c r="N134" s="14" t="s">
        <v>100</v>
      </c>
      <c r="O134" s="14"/>
      <c r="P134" s="15" t="s">
        <v>119</v>
      </c>
      <c r="Q134" s="16">
        <v>13499</v>
      </c>
      <c r="R134" s="17">
        <v>45.18</v>
      </c>
      <c r="S134" s="18">
        <v>8509.9884999999995</v>
      </c>
      <c r="T134" s="19" t="s">
        <v>83</v>
      </c>
      <c r="U134" s="20" t="s">
        <v>94</v>
      </c>
      <c r="V134" s="22">
        <v>41</v>
      </c>
      <c r="W134" s="22">
        <v>1</v>
      </c>
      <c r="X134" s="23"/>
    </row>
    <row r="135" spans="1:24" s="1" customFormat="1" ht="108" customHeight="1" x14ac:dyDescent="0.3">
      <c r="A135" s="11" t="s">
        <v>23</v>
      </c>
      <c r="B135" s="11" t="s">
        <v>354</v>
      </c>
      <c r="C135" s="12" t="s">
        <v>355</v>
      </c>
      <c r="D135" s="27"/>
      <c r="E135" s="39" t="str">
        <f>HYPERLINK("https://www.google.ru/search?q=1051A090-101&amp;newwindow=1&amp;tbm=isch","Еще фото")</f>
        <v>Еще фото</v>
      </c>
      <c r="F135" s="13" t="s">
        <v>106</v>
      </c>
      <c r="G135" s="11" t="s">
        <v>77</v>
      </c>
      <c r="H135" s="11" t="s">
        <v>78</v>
      </c>
      <c r="I135" s="14" t="s">
        <v>79</v>
      </c>
      <c r="J135" s="14" t="s">
        <v>128</v>
      </c>
      <c r="K135" s="15" t="s">
        <v>30</v>
      </c>
      <c r="L135" s="14" t="s">
        <v>356</v>
      </c>
      <c r="M135" s="14"/>
      <c r="N135" s="14" t="s">
        <v>169</v>
      </c>
      <c r="O135" s="14"/>
      <c r="P135" s="15" t="s">
        <v>119</v>
      </c>
      <c r="Q135" s="16">
        <v>18599</v>
      </c>
      <c r="R135" s="17">
        <v>45.16</v>
      </c>
      <c r="S135" s="18">
        <v>11729.988499999999</v>
      </c>
      <c r="T135" s="19" t="s">
        <v>83</v>
      </c>
      <c r="U135" s="20" t="s">
        <v>308</v>
      </c>
      <c r="V135" s="28">
        <v>43.5</v>
      </c>
      <c r="W135" s="22">
        <v>1</v>
      </c>
      <c r="X135" s="23"/>
    </row>
    <row r="136" spans="1:24" s="1" customFormat="1" ht="108" customHeight="1" x14ac:dyDescent="0.3">
      <c r="A136" s="11" t="s">
        <v>23</v>
      </c>
      <c r="B136" s="11" t="s">
        <v>357</v>
      </c>
      <c r="C136" s="12" t="s">
        <v>358</v>
      </c>
      <c r="D136" s="27"/>
      <c r="E136" s="39" t="str">
        <f>HYPERLINK("https://www.google.ru/search?q=1012B755-400&amp;newwindow=1&amp;tbm=isch","Еще фото")</f>
        <v>Еще фото</v>
      </c>
      <c r="F136" s="13"/>
      <c r="G136" s="11" t="s">
        <v>77</v>
      </c>
      <c r="H136" s="11" t="s">
        <v>78</v>
      </c>
      <c r="I136" s="14" t="s">
        <v>79</v>
      </c>
      <c r="J136" s="14" t="s">
        <v>70</v>
      </c>
      <c r="K136" s="15" t="s">
        <v>46</v>
      </c>
      <c r="L136" s="14" t="s">
        <v>359</v>
      </c>
      <c r="M136" s="14" t="s">
        <v>360</v>
      </c>
      <c r="N136" s="14" t="s">
        <v>100</v>
      </c>
      <c r="O136" s="14"/>
      <c r="P136" s="15" t="s">
        <v>113</v>
      </c>
      <c r="Q136" s="16">
        <v>15499</v>
      </c>
      <c r="R136" s="17">
        <v>45.16</v>
      </c>
      <c r="S136" s="18">
        <v>9774.9884999999995</v>
      </c>
      <c r="T136" s="19" t="s">
        <v>83</v>
      </c>
      <c r="U136" s="20" t="s">
        <v>85</v>
      </c>
      <c r="V136" s="28">
        <v>35.5</v>
      </c>
      <c r="W136" s="22">
        <v>1</v>
      </c>
      <c r="X136" s="23"/>
    </row>
    <row r="137" spans="1:24" s="1" customFormat="1" ht="108" customHeight="1" x14ac:dyDescent="0.3">
      <c r="A137" s="11" t="s">
        <v>23</v>
      </c>
      <c r="B137" s="11" t="s">
        <v>190</v>
      </c>
      <c r="C137" s="12" t="s">
        <v>361</v>
      </c>
      <c r="D137" s="27"/>
      <c r="E137" s="39" t="str">
        <f>HYPERLINK("https://www.google.ru/search?q=1011B979-002&amp;newwindow=1&amp;tbm=isch","Еще фото")</f>
        <v>Еще фото</v>
      </c>
      <c r="F137" s="13" t="s">
        <v>106</v>
      </c>
      <c r="G137" s="11" t="s">
        <v>77</v>
      </c>
      <c r="H137" s="11" t="s">
        <v>78</v>
      </c>
      <c r="I137" s="14" t="s">
        <v>79</v>
      </c>
      <c r="J137" s="14" t="s">
        <v>153</v>
      </c>
      <c r="K137" s="15" t="s">
        <v>30</v>
      </c>
      <c r="L137" s="14" t="s">
        <v>192</v>
      </c>
      <c r="M137" s="14" t="s">
        <v>189</v>
      </c>
      <c r="N137" s="14" t="s">
        <v>48</v>
      </c>
      <c r="O137" s="14"/>
      <c r="P137" s="15" t="s">
        <v>199</v>
      </c>
      <c r="Q137" s="16">
        <v>12399</v>
      </c>
      <c r="R137" s="17">
        <v>45.16</v>
      </c>
      <c r="S137" s="18">
        <v>7819.9884999999995</v>
      </c>
      <c r="T137" s="19" t="s">
        <v>83</v>
      </c>
      <c r="U137" s="20" t="s">
        <v>308</v>
      </c>
      <c r="V137" s="28">
        <v>43.5</v>
      </c>
      <c r="W137" s="22">
        <v>1</v>
      </c>
      <c r="X137" s="23"/>
    </row>
    <row r="138" spans="1:24" s="1" customFormat="1" ht="108" customHeight="1" x14ac:dyDescent="0.3">
      <c r="A138" s="11" t="s">
        <v>23</v>
      </c>
      <c r="B138" s="11" t="s">
        <v>160</v>
      </c>
      <c r="C138" s="12" t="s">
        <v>362</v>
      </c>
      <c r="D138" s="27"/>
      <c r="E138" s="39" t="str">
        <f>HYPERLINK("https://www.google.ru/search?q=1042A237-300&amp;newwindow=1&amp;tbm=isch","Еще фото")</f>
        <v>Еще фото</v>
      </c>
      <c r="F138" s="13"/>
      <c r="G138" s="11" t="s">
        <v>77</v>
      </c>
      <c r="H138" s="11" t="s">
        <v>78</v>
      </c>
      <c r="I138" s="14" t="s">
        <v>79</v>
      </c>
      <c r="J138" s="14" t="s">
        <v>162</v>
      </c>
      <c r="K138" s="15" t="s">
        <v>46</v>
      </c>
      <c r="L138" s="14" t="s">
        <v>363</v>
      </c>
      <c r="M138" s="14" t="s">
        <v>81</v>
      </c>
      <c r="N138" s="14" t="s">
        <v>100</v>
      </c>
      <c r="O138" s="14"/>
      <c r="P138" s="15" t="s">
        <v>131</v>
      </c>
      <c r="Q138" s="16">
        <v>9299</v>
      </c>
      <c r="R138" s="17">
        <v>45.16</v>
      </c>
      <c r="S138" s="18">
        <v>5864.9884999999995</v>
      </c>
      <c r="T138" s="19" t="s">
        <v>83</v>
      </c>
      <c r="U138" s="20" t="s">
        <v>85</v>
      </c>
      <c r="V138" s="28">
        <v>35.5</v>
      </c>
      <c r="W138" s="22">
        <v>1</v>
      </c>
      <c r="X138" s="23"/>
    </row>
    <row r="139" spans="1:24" s="1" customFormat="1" ht="108" customHeight="1" x14ac:dyDescent="0.3">
      <c r="A139" s="11" t="s">
        <v>23</v>
      </c>
      <c r="B139" s="11" t="s">
        <v>97</v>
      </c>
      <c r="C139" s="12" t="s">
        <v>364</v>
      </c>
      <c r="D139" s="27"/>
      <c r="E139" s="39" t="str">
        <f>HYPERLINK("https://www.google.ru/search?q=1011B794-404&amp;newwindow=1&amp;tbm=isch","Еще фото")</f>
        <v>Еще фото</v>
      </c>
      <c r="F139" s="13"/>
      <c r="G139" s="11" t="s">
        <v>77</v>
      </c>
      <c r="H139" s="11" t="s">
        <v>78</v>
      </c>
      <c r="I139" s="14" t="s">
        <v>79</v>
      </c>
      <c r="J139" s="14" t="s">
        <v>70</v>
      </c>
      <c r="K139" s="15" t="s">
        <v>30</v>
      </c>
      <c r="L139" s="14" t="s">
        <v>99</v>
      </c>
      <c r="M139" s="14" t="s">
        <v>81</v>
      </c>
      <c r="N139" s="14" t="s">
        <v>33</v>
      </c>
      <c r="O139" s="14"/>
      <c r="P139" s="15" t="s">
        <v>93</v>
      </c>
      <c r="Q139" s="16">
        <v>36999</v>
      </c>
      <c r="R139" s="17">
        <v>45.13</v>
      </c>
      <c r="S139" s="18">
        <v>23344.988499999999</v>
      </c>
      <c r="T139" s="19" t="s">
        <v>83</v>
      </c>
      <c r="U139" s="20" t="s">
        <v>120</v>
      </c>
      <c r="V139" s="22">
        <v>45</v>
      </c>
      <c r="W139" s="22">
        <v>1</v>
      </c>
      <c r="X139" s="23"/>
    </row>
    <row r="140" spans="1:24" s="1" customFormat="1" ht="108" customHeight="1" x14ac:dyDescent="0.3">
      <c r="A140" s="11" t="s">
        <v>23</v>
      </c>
      <c r="B140" s="11" t="s">
        <v>365</v>
      </c>
      <c r="C140" s="12" t="s">
        <v>366</v>
      </c>
      <c r="D140" s="27"/>
      <c r="E140" s="39" t="str">
        <f>HYPERLINK("https://www.google.ru/search?q=1011B795-001&amp;newwindow=1&amp;tbm=isch","Еще фото")</f>
        <v>Еще фото</v>
      </c>
      <c r="F140" s="13"/>
      <c r="G140" s="11" t="s">
        <v>77</v>
      </c>
      <c r="H140" s="11" t="s">
        <v>78</v>
      </c>
      <c r="I140" s="14" t="s">
        <v>79</v>
      </c>
      <c r="J140" s="14" t="s">
        <v>70</v>
      </c>
      <c r="K140" s="15" t="s">
        <v>30</v>
      </c>
      <c r="L140" s="14" t="s">
        <v>367</v>
      </c>
      <c r="M140" s="14" t="s">
        <v>81</v>
      </c>
      <c r="N140" s="14" t="s">
        <v>48</v>
      </c>
      <c r="O140" s="14"/>
      <c r="P140" s="15" t="s">
        <v>93</v>
      </c>
      <c r="Q140" s="16">
        <v>36999</v>
      </c>
      <c r="R140" s="17">
        <v>45.13</v>
      </c>
      <c r="S140" s="18">
        <v>23344.988499999999</v>
      </c>
      <c r="T140" s="19" t="s">
        <v>83</v>
      </c>
      <c r="U140" s="20" t="s">
        <v>308</v>
      </c>
      <c r="V140" s="28">
        <v>43.5</v>
      </c>
      <c r="W140" s="22">
        <v>2</v>
      </c>
      <c r="X140" s="23"/>
    </row>
    <row r="141" spans="1:24" s="1" customFormat="1" ht="108" customHeight="1" x14ac:dyDescent="0.3">
      <c r="A141" s="11" t="s">
        <v>23</v>
      </c>
      <c r="B141" s="11" t="s">
        <v>368</v>
      </c>
      <c r="C141" s="12" t="s">
        <v>369</v>
      </c>
      <c r="D141" s="27"/>
      <c r="E141" s="39" t="str">
        <f>HYPERLINK("https://www.google.ru/search?q=1011B849-300&amp;newwindow=1&amp;tbm=isch","Еще фото")</f>
        <v>Еще фото</v>
      </c>
      <c r="F141" s="13"/>
      <c r="G141" s="11" t="s">
        <v>77</v>
      </c>
      <c r="H141" s="11" t="s">
        <v>78</v>
      </c>
      <c r="I141" s="14" t="s">
        <v>79</v>
      </c>
      <c r="J141" s="14" t="s">
        <v>70</v>
      </c>
      <c r="K141" s="15" t="s">
        <v>30</v>
      </c>
      <c r="L141" s="14" t="s">
        <v>370</v>
      </c>
      <c r="M141" s="14" t="s">
        <v>81</v>
      </c>
      <c r="N141" s="14" t="s">
        <v>100</v>
      </c>
      <c r="O141" s="14"/>
      <c r="P141" s="15" t="s">
        <v>93</v>
      </c>
      <c r="Q141" s="16">
        <v>36999</v>
      </c>
      <c r="R141" s="17">
        <v>45.13</v>
      </c>
      <c r="S141" s="18">
        <v>23344.988499999999</v>
      </c>
      <c r="T141" s="19" t="s">
        <v>83</v>
      </c>
      <c r="U141" s="20" t="s">
        <v>114</v>
      </c>
      <c r="V141" s="22">
        <v>39</v>
      </c>
      <c r="W141" s="22">
        <v>3</v>
      </c>
      <c r="X141" s="23"/>
    </row>
    <row r="142" spans="1:24" s="1" customFormat="1" ht="108" customHeight="1" x14ac:dyDescent="0.3">
      <c r="A142" s="11" t="s">
        <v>23</v>
      </c>
      <c r="B142" s="11" t="s">
        <v>267</v>
      </c>
      <c r="C142" s="12" t="s">
        <v>371</v>
      </c>
      <c r="D142" s="27"/>
      <c r="E142" s="39" t="str">
        <f>HYPERLINK("https://www.google.ru/search?q=1011B867-003&amp;newwindow=1&amp;tbm=isch","Еще фото")</f>
        <v>Еще фото</v>
      </c>
      <c r="F142" s="13"/>
      <c r="G142" s="11" t="s">
        <v>77</v>
      </c>
      <c r="H142" s="11" t="s">
        <v>78</v>
      </c>
      <c r="I142" s="14" t="s">
        <v>79</v>
      </c>
      <c r="J142" s="14" t="s">
        <v>70</v>
      </c>
      <c r="K142" s="15" t="s">
        <v>30</v>
      </c>
      <c r="L142" s="14" t="s">
        <v>269</v>
      </c>
      <c r="M142" s="14" t="s">
        <v>270</v>
      </c>
      <c r="N142" s="14" t="s">
        <v>48</v>
      </c>
      <c r="O142" s="14"/>
      <c r="P142" s="15" t="s">
        <v>93</v>
      </c>
      <c r="Q142" s="16">
        <v>36999</v>
      </c>
      <c r="R142" s="17">
        <v>45.13</v>
      </c>
      <c r="S142" s="18">
        <v>23344.988499999999</v>
      </c>
      <c r="T142" s="19" t="s">
        <v>83</v>
      </c>
      <c r="U142" s="20" t="s">
        <v>101</v>
      </c>
      <c r="V142" s="22">
        <v>40</v>
      </c>
      <c r="W142" s="22">
        <v>4</v>
      </c>
      <c r="X142" s="23"/>
    </row>
    <row r="143" spans="1:24" s="1" customFormat="1" ht="108" customHeight="1" x14ac:dyDescent="0.3">
      <c r="A143" s="11" t="s">
        <v>23</v>
      </c>
      <c r="B143" s="11" t="s">
        <v>372</v>
      </c>
      <c r="C143" s="12" t="s">
        <v>373</v>
      </c>
      <c r="D143" s="27"/>
      <c r="E143" s="39" t="str">
        <f>HYPERLINK("https://www.google.ru/search?q=1011B928-750&amp;newwindow=1&amp;tbm=isch","Еще фото")</f>
        <v>Еще фото</v>
      </c>
      <c r="F143" s="13"/>
      <c r="G143" s="11" t="s">
        <v>77</v>
      </c>
      <c r="H143" s="11" t="s">
        <v>78</v>
      </c>
      <c r="I143" s="14" t="s">
        <v>79</v>
      </c>
      <c r="J143" s="14" t="s">
        <v>70</v>
      </c>
      <c r="K143" s="15" t="s">
        <v>30</v>
      </c>
      <c r="L143" s="14" t="s">
        <v>374</v>
      </c>
      <c r="M143" s="14" t="s">
        <v>81</v>
      </c>
      <c r="N143" s="14" t="s">
        <v>155</v>
      </c>
      <c r="O143" s="14"/>
      <c r="P143" s="15" t="s">
        <v>113</v>
      </c>
      <c r="Q143" s="16">
        <v>36999</v>
      </c>
      <c r="R143" s="17">
        <v>45.13</v>
      </c>
      <c r="S143" s="18">
        <v>23344.988499999999</v>
      </c>
      <c r="T143" s="19" t="s">
        <v>83</v>
      </c>
      <c r="U143" s="20" t="s">
        <v>96</v>
      </c>
      <c r="V143" s="28">
        <v>42.5</v>
      </c>
      <c r="W143" s="22">
        <v>1</v>
      </c>
      <c r="X143" s="23"/>
    </row>
    <row r="144" spans="1:24" s="1" customFormat="1" ht="52.05" customHeight="1" x14ac:dyDescent="0.3">
      <c r="A144" s="11" t="s">
        <v>23</v>
      </c>
      <c r="B144" s="11" t="s">
        <v>375</v>
      </c>
      <c r="C144" s="12" t="s">
        <v>376</v>
      </c>
      <c r="D144" s="53"/>
      <c r="E144" s="39" t="str">
        <f>HYPERLINK("https://www.google.ru/search?q=1051A089-300&amp;newwindow=1&amp;tbm=isch","Еще фото")</f>
        <v>Еще фото</v>
      </c>
      <c r="F144" s="13" t="s">
        <v>106</v>
      </c>
      <c r="G144" s="11" t="s">
        <v>77</v>
      </c>
      <c r="H144" s="11" t="s">
        <v>78</v>
      </c>
      <c r="I144" s="14" t="s">
        <v>79</v>
      </c>
      <c r="J144" s="14" t="s">
        <v>128</v>
      </c>
      <c r="K144" s="15" t="s">
        <v>30</v>
      </c>
      <c r="L144" s="55" t="s">
        <v>377</v>
      </c>
      <c r="M144" s="14"/>
      <c r="N144" s="14" t="s">
        <v>100</v>
      </c>
      <c r="O144" s="14"/>
      <c r="P144" s="15" t="s">
        <v>131</v>
      </c>
      <c r="Q144" s="16">
        <v>30599</v>
      </c>
      <c r="R144" s="17">
        <v>45.1</v>
      </c>
      <c r="S144" s="18">
        <v>19319.988499999999</v>
      </c>
      <c r="T144" s="19" t="s">
        <v>83</v>
      </c>
      <c r="U144" s="20" t="s">
        <v>102</v>
      </c>
      <c r="V144" s="22">
        <v>43</v>
      </c>
      <c r="W144" s="22">
        <v>3</v>
      </c>
      <c r="X144" s="23"/>
    </row>
    <row r="145" spans="1:24" s="1" customFormat="1" ht="61.05" customHeight="1" x14ac:dyDescent="0.3">
      <c r="A145" s="24" t="s">
        <v>23</v>
      </c>
      <c r="B145" s="24" t="s">
        <v>375</v>
      </c>
      <c r="C145" s="12" t="s">
        <v>376</v>
      </c>
      <c r="D145" s="54"/>
      <c r="E145" s="39" t="str">
        <f>HYPERLINK("https://www.google.ru/search?q=1051A089-300&amp;newwindow=1&amp;tbm=isch","Еще фото")</f>
        <v>Еще фото</v>
      </c>
      <c r="F145" s="13" t="s">
        <v>106</v>
      </c>
      <c r="G145" s="24" t="s">
        <v>77</v>
      </c>
      <c r="H145" s="24" t="s">
        <v>78</v>
      </c>
      <c r="I145" s="24" t="s">
        <v>79</v>
      </c>
      <c r="J145" s="14" t="s">
        <v>128</v>
      </c>
      <c r="K145" s="15" t="s">
        <v>30</v>
      </c>
      <c r="L145" s="56"/>
      <c r="M145" s="14"/>
      <c r="N145" s="14" t="s">
        <v>100</v>
      </c>
      <c r="O145" s="14"/>
      <c r="P145" s="15" t="s">
        <v>131</v>
      </c>
      <c r="Q145" s="16">
        <v>30599</v>
      </c>
      <c r="R145" s="17">
        <v>45.1</v>
      </c>
      <c r="S145" s="18">
        <v>19319.988499999999</v>
      </c>
      <c r="T145" s="19" t="s">
        <v>83</v>
      </c>
      <c r="U145" s="20" t="s">
        <v>221</v>
      </c>
      <c r="V145" s="22">
        <v>48</v>
      </c>
      <c r="W145" s="22">
        <v>1</v>
      </c>
      <c r="X145" s="23"/>
    </row>
    <row r="146" spans="1:24" s="1" customFormat="1" ht="108" customHeight="1" x14ac:dyDescent="0.3">
      <c r="A146" s="11" t="s">
        <v>23</v>
      </c>
      <c r="B146" s="11" t="s">
        <v>378</v>
      </c>
      <c r="C146" s="12" t="s">
        <v>379</v>
      </c>
      <c r="D146" s="27"/>
      <c r="E146" s="39" t="str">
        <f>HYPERLINK("https://www.google.ru/search?q=1011B951-300&amp;newwindow=1&amp;tbm=isch","Еще фото")</f>
        <v>Еще фото</v>
      </c>
      <c r="F146" s="13"/>
      <c r="G146" s="11" t="s">
        <v>77</v>
      </c>
      <c r="H146" s="11" t="s">
        <v>78</v>
      </c>
      <c r="I146" s="14" t="s">
        <v>79</v>
      </c>
      <c r="J146" s="14" t="s">
        <v>70</v>
      </c>
      <c r="K146" s="15" t="s">
        <v>30</v>
      </c>
      <c r="L146" s="14" t="s">
        <v>380</v>
      </c>
      <c r="M146" s="14" t="s">
        <v>81</v>
      </c>
      <c r="N146" s="14" t="s">
        <v>100</v>
      </c>
      <c r="O146" s="14"/>
      <c r="P146" s="15" t="s">
        <v>113</v>
      </c>
      <c r="Q146" s="16">
        <v>15299</v>
      </c>
      <c r="R146" s="17">
        <v>45.09</v>
      </c>
      <c r="S146" s="18">
        <v>9659.9884999999995</v>
      </c>
      <c r="T146" s="19" t="s">
        <v>83</v>
      </c>
      <c r="U146" s="20" t="s">
        <v>94</v>
      </c>
      <c r="V146" s="22">
        <v>41</v>
      </c>
      <c r="W146" s="22">
        <v>2</v>
      </c>
      <c r="X146" s="23"/>
    </row>
    <row r="147" spans="1:24" s="1" customFormat="1" ht="17" customHeight="1" x14ac:dyDescent="0.3">
      <c r="A147" s="11" t="s">
        <v>23</v>
      </c>
      <c r="B147" s="11" t="s">
        <v>381</v>
      </c>
      <c r="C147" s="12" t="s">
        <v>382</v>
      </c>
      <c r="D147" s="57"/>
      <c r="E147" s="39" t="str">
        <f t="shared" ref="E147:E152" si="2">HYPERLINK("https://www.google.ru/search?q=1014A267-501&amp;newwindow=1&amp;tbm=isch","Еще фото")</f>
        <v>Еще фото</v>
      </c>
      <c r="F147" s="13"/>
      <c r="G147" s="11" t="s">
        <v>77</v>
      </c>
      <c r="H147" s="11" t="s">
        <v>78</v>
      </c>
      <c r="I147" s="14" t="s">
        <v>79</v>
      </c>
      <c r="J147" s="14" t="s">
        <v>70</v>
      </c>
      <c r="K147" s="15" t="s">
        <v>383</v>
      </c>
      <c r="L147" s="55" t="s">
        <v>384</v>
      </c>
      <c r="M147" s="14" t="s">
        <v>228</v>
      </c>
      <c r="N147" s="14" t="s">
        <v>250</v>
      </c>
      <c r="O147" s="14"/>
      <c r="P147" s="15" t="s">
        <v>119</v>
      </c>
      <c r="Q147" s="16">
        <v>7699</v>
      </c>
      <c r="R147" s="17">
        <v>45.09</v>
      </c>
      <c r="S147" s="18">
        <v>4861.9355000000005</v>
      </c>
      <c r="T147" s="19" t="s">
        <v>83</v>
      </c>
      <c r="U147" s="20" t="s">
        <v>385</v>
      </c>
      <c r="V147" s="28">
        <v>35.5</v>
      </c>
      <c r="W147" s="22">
        <v>1</v>
      </c>
      <c r="X147" s="23"/>
    </row>
    <row r="148" spans="1:24" s="1" customFormat="1" ht="17" customHeight="1" x14ac:dyDescent="0.3">
      <c r="A148" s="24" t="s">
        <v>23</v>
      </c>
      <c r="B148" s="24" t="s">
        <v>381</v>
      </c>
      <c r="C148" s="12" t="s">
        <v>382</v>
      </c>
      <c r="D148" s="58"/>
      <c r="E148" s="39" t="str">
        <f t="shared" si="2"/>
        <v>Еще фото</v>
      </c>
      <c r="F148" s="13"/>
      <c r="G148" s="24" t="s">
        <v>77</v>
      </c>
      <c r="H148" s="24" t="s">
        <v>78</v>
      </c>
      <c r="I148" s="24" t="s">
        <v>79</v>
      </c>
      <c r="J148" s="14" t="s">
        <v>70</v>
      </c>
      <c r="K148" s="15" t="s">
        <v>383</v>
      </c>
      <c r="L148" s="60"/>
      <c r="M148" s="14" t="s">
        <v>228</v>
      </c>
      <c r="N148" s="14" t="s">
        <v>250</v>
      </c>
      <c r="O148" s="14"/>
      <c r="P148" s="15" t="s">
        <v>119</v>
      </c>
      <c r="Q148" s="16">
        <v>7699</v>
      </c>
      <c r="R148" s="17">
        <v>45.09</v>
      </c>
      <c r="S148" s="18">
        <v>4861.9355000000005</v>
      </c>
      <c r="T148" s="19" t="s">
        <v>83</v>
      </c>
      <c r="U148" s="20" t="s">
        <v>386</v>
      </c>
      <c r="V148" s="22">
        <v>36</v>
      </c>
      <c r="W148" s="22">
        <v>12</v>
      </c>
      <c r="X148" s="23"/>
    </row>
    <row r="149" spans="1:24" s="1" customFormat="1" ht="17" customHeight="1" x14ac:dyDescent="0.3">
      <c r="A149" s="24" t="s">
        <v>23</v>
      </c>
      <c r="B149" s="24" t="s">
        <v>381</v>
      </c>
      <c r="C149" s="12" t="s">
        <v>382</v>
      </c>
      <c r="D149" s="58"/>
      <c r="E149" s="39" t="str">
        <f t="shared" si="2"/>
        <v>Еще фото</v>
      </c>
      <c r="F149" s="13"/>
      <c r="G149" s="24" t="s">
        <v>77</v>
      </c>
      <c r="H149" s="24" t="s">
        <v>78</v>
      </c>
      <c r="I149" s="24" t="s">
        <v>79</v>
      </c>
      <c r="J149" s="14" t="s">
        <v>70</v>
      </c>
      <c r="K149" s="15" t="s">
        <v>383</v>
      </c>
      <c r="L149" s="60"/>
      <c r="M149" s="14" t="s">
        <v>228</v>
      </c>
      <c r="N149" s="14" t="s">
        <v>250</v>
      </c>
      <c r="O149" s="14"/>
      <c r="P149" s="15" t="s">
        <v>119</v>
      </c>
      <c r="Q149" s="16">
        <v>7699</v>
      </c>
      <c r="R149" s="17">
        <v>45.09</v>
      </c>
      <c r="S149" s="18">
        <v>4861.9355000000005</v>
      </c>
      <c r="T149" s="19" t="s">
        <v>83</v>
      </c>
      <c r="U149" s="20" t="s">
        <v>84</v>
      </c>
      <c r="V149" s="28">
        <v>36.5</v>
      </c>
      <c r="W149" s="22">
        <v>15</v>
      </c>
      <c r="X149" s="23"/>
    </row>
    <row r="150" spans="1:24" s="1" customFormat="1" ht="17" customHeight="1" x14ac:dyDescent="0.3">
      <c r="A150" s="24" t="s">
        <v>23</v>
      </c>
      <c r="B150" s="24" t="s">
        <v>381</v>
      </c>
      <c r="C150" s="12" t="s">
        <v>382</v>
      </c>
      <c r="D150" s="58"/>
      <c r="E150" s="39" t="str">
        <f t="shared" si="2"/>
        <v>Еще фото</v>
      </c>
      <c r="F150" s="13"/>
      <c r="G150" s="24" t="s">
        <v>77</v>
      </c>
      <c r="H150" s="24" t="s">
        <v>78</v>
      </c>
      <c r="I150" s="24" t="s">
        <v>79</v>
      </c>
      <c r="J150" s="14" t="s">
        <v>70</v>
      </c>
      <c r="K150" s="15" t="s">
        <v>383</v>
      </c>
      <c r="L150" s="60"/>
      <c r="M150" s="14" t="s">
        <v>228</v>
      </c>
      <c r="N150" s="14" t="s">
        <v>250</v>
      </c>
      <c r="O150" s="14"/>
      <c r="P150" s="15" t="s">
        <v>119</v>
      </c>
      <c r="Q150" s="16">
        <v>7699</v>
      </c>
      <c r="R150" s="17">
        <v>45.09</v>
      </c>
      <c r="S150" s="18">
        <v>4861.9355000000005</v>
      </c>
      <c r="T150" s="19" t="s">
        <v>83</v>
      </c>
      <c r="U150" s="20" t="s">
        <v>85</v>
      </c>
      <c r="V150" s="28">
        <v>37.5</v>
      </c>
      <c r="W150" s="22">
        <v>12</v>
      </c>
      <c r="X150" s="23"/>
    </row>
    <row r="151" spans="1:24" s="1" customFormat="1" ht="17" customHeight="1" x14ac:dyDescent="0.3">
      <c r="A151" s="24" t="s">
        <v>23</v>
      </c>
      <c r="B151" s="24" t="s">
        <v>381</v>
      </c>
      <c r="C151" s="12" t="s">
        <v>382</v>
      </c>
      <c r="D151" s="58"/>
      <c r="E151" s="39" t="str">
        <f t="shared" si="2"/>
        <v>Еще фото</v>
      </c>
      <c r="F151" s="13"/>
      <c r="G151" s="24" t="s">
        <v>77</v>
      </c>
      <c r="H151" s="24" t="s">
        <v>78</v>
      </c>
      <c r="I151" s="24" t="s">
        <v>79</v>
      </c>
      <c r="J151" s="14" t="s">
        <v>70</v>
      </c>
      <c r="K151" s="15" t="s">
        <v>383</v>
      </c>
      <c r="L151" s="60"/>
      <c r="M151" s="14" t="s">
        <v>228</v>
      </c>
      <c r="N151" s="14" t="s">
        <v>250</v>
      </c>
      <c r="O151" s="14"/>
      <c r="P151" s="15" t="s">
        <v>119</v>
      </c>
      <c r="Q151" s="16">
        <v>7699</v>
      </c>
      <c r="R151" s="17">
        <v>45.09</v>
      </c>
      <c r="S151" s="18">
        <v>4861.9355000000005</v>
      </c>
      <c r="T151" s="19" t="s">
        <v>83</v>
      </c>
      <c r="U151" s="20" t="s">
        <v>86</v>
      </c>
      <c r="V151" s="22">
        <v>38</v>
      </c>
      <c r="W151" s="22">
        <v>13</v>
      </c>
      <c r="X151" s="23"/>
    </row>
    <row r="152" spans="1:24" s="1" customFormat="1" ht="22.05" customHeight="1" x14ac:dyDescent="0.3">
      <c r="A152" s="24" t="s">
        <v>23</v>
      </c>
      <c r="B152" s="24" t="s">
        <v>381</v>
      </c>
      <c r="C152" s="12" t="s">
        <v>382</v>
      </c>
      <c r="D152" s="59"/>
      <c r="E152" s="39" t="str">
        <f t="shared" si="2"/>
        <v>Еще фото</v>
      </c>
      <c r="F152" s="13"/>
      <c r="G152" s="24" t="s">
        <v>77</v>
      </c>
      <c r="H152" s="24" t="s">
        <v>78</v>
      </c>
      <c r="I152" s="24" t="s">
        <v>79</v>
      </c>
      <c r="J152" s="14" t="s">
        <v>70</v>
      </c>
      <c r="K152" s="15" t="s">
        <v>383</v>
      </c>
      <c r="L152" s="56"/>
      <c r="M152" s="14" t="s">
        <v>228</v>
      </c>
      <c r="N152" s="14" t="s">
        <v>250</v>
      </c>
      <c r="O152" s="14"/>
      <c r="P152" s="15" t="s">
        <v>119</v>
      </c>
      <c r="Q152" s="16">
        <v>7699</v>
      </c>
      <c r="R152" s="17">
        <v>45.09</v>
      </c>
      <c r="S152" s="18">
        <v>4861.9355000000005</v>
      </c>
      <c r="T152" s="19" t="s">
        <v>83</v>
      </c>
      <c r="U152" s="20" t="s">
        <v>87</v>
      </c>
      <c r="V152" s="28">
        <v>38.5</v>
      </c>
      <c r="W152" s="22">
        <v>13</v>
      </c>
      <c r="X152" s="23"/>
    </row>
    <row r="153" spans="1:24" s="1" customFormat="1" ht="108" customHeight="1" x14ac:dyDescent="0.3">
      <c r="A153" s="11" t="s">
        <v>23</v>
      </c>
      <c r="B153" s="11" t="s">
        <v>88</v>
      </c>
      <c r="C153" s="12" t="s">
        <v>387</v>
      </c>
      <c r="D153" s="27"/>
      <c r="E153" s="39" t="str">
        <f>HYPERLINK("https://www.google.ru/search?q=1011C077-100&amp;newwindow=1&amp;tbm=isch","Еще фото")</f>
        <v>Еще фото</v>
      </c>
      <c r="F153" s="13"/>
      <c r="G153" s="11" t="s">
        <v>77</v>
      </c>
      <c r="H153" s="11" t="s">
        <v>78</v>
      </c>
      <c r="I153" s="14" t="s">
        <v>79</v>
      </c>
      <c r="J153" s="14" t="s">
        <v>70</v>
      </c>
      <c r="K153" s="15" t="s">
        <v>30</v>
      </c>
      <c r="L153" s="14" t="s">
        <v>90</v>
      </c>
      <c r="M153" s="14" t="s">
        <v>91</v>
      </c>
      <c r="N153" s="14" t="s">
        <v>169</v>
      </c>
      <c r="O153" s="14"/>
      <c r="P153" s="15" t="s">
        <v>93</v>
      </c>
      <c r="Q153" s="16">
        <v>16199</v>
      </c>
      <c r="R153" s="17">
        <v>45.06</v>
      </c>
      <c r="S153" s="18">
        <v>10234.988499999999</v>
      </c>
      <c r="T153" s="19" t="s">
        <v>83</v>
      </c>
      <c r="U153" s="20" t="s">
        <v>96</v>
      </c>
      <c r="V153" s="28">
        <v>42.5</v>
      </c>
      <c r="W153" s="22">
        <v>1</v>
      </c>
      <c r="X153" s="23"/>
    </row>
    <row r="154" spans="1:24" s="1" customFormat="1" ht="108" customHeight="1" x14ac:dyDescent="0.3">
      <c r="A154" s="11" t="s">
        <v>23</v>
      </c>
      <c r="B154" s="11" t="s">
        <v>388</v>
      </c>
      <c r="C154" s="12" t="s">
        <v>389</v>
      </c>
      <c r="D154" s="27"/>
      <c r="E154" s="39" t="str">
        <f>HYPERLINK("https://www.google.ru/search?q=1012B592-003&amp;newwindow=1&amp;tbm=isch","Еще фото")</f>
        <v>Еще фото</v>
      </c>
      <c r="F154" s="13" t="s">
        <v>106</v>
      </c>
      <c r="G154" s="11" t="s">
        <v>77</v>
      </c>
      <c r="H154" s="11" t="s">
        <v>78</v>
      </c>
      <c r="I154" s="14" t="s">
        <v>79</v>
      </c>
      <c r="J154" s="14" t="s">
        <v>70</v>
      </c>
      <c r="K154" s="15" t="s">
        <v>46</v>
      </c>
      <c r="L154" s="14" t="s">
        <v>390</v>
      </c>
      <c r="M154" s="14" t="s">
        <v>391</v>
      </c>
      <c r="N154" s="14" t="s">
        <v>48</v>
      </c>
      <c r="O154" s="14"/>
      <c r="P154" s="15" t="s">
        <v>93</v>
      </c>
      <c r="Q154" s="16">
        <v>16199</v>
      </c>
      <c r="R154" s="17">
        <v>45.06</v>
      </c>
      <c r="S154" s="18">
        <v>10234.988499999999</v>
      </c>
      <c r="T154" s="19" t="s">
        <v>83</v>
      </c>
      <c r="U154" s="20" t="s">
        <v>85</v>
      </c>
      <c r="V154" s="28">
        <v>35.5</v>
      </c>
      <c r="W154" s="22">
        <v>1</v>
      </c>
      <c r="X154" s="23"/>
    </row>
    <row r="155" spans="1:24" s="1" customFormat="1" ht="108" customHeight="1" x14ac:dyDescent="0.3">
      <c r="A155" s="11" t="s">
        <v>23</v>
      </c>
      <c r="B155" s="11" t="s">
        <v>88</v>
      </c>
      <c r="C155" s="12" t="s">
        <v>392</v>
      </c>
      <c r="D155" s="27"/>
      <c r="E155" s="39" t="str">
        <f>HYPERLINK("https://www.google.ru/search?q=1012B859-001&amp;newwindow=1&amp;tbm=isch","Еще фото")</f>
        <v>Еще фото</v>
      </c>
      <c r="F155" s="13"/>
      <c r="G155" s="11" t="s">
        <v>77</v>
      </c>
      <c r="H155" s="11" t="s">
        <v>78</v>
      </c>
      <c r="I155" s="14" t="s">
        <v>79</v>
      </c>
      <c r="J155" s="14" t="s">
        <v>70</v>
      </c>
      <c r="K155" s="15" t="s">
        <v>46</v>
      </c>
      <c r="L155" s="14" t="s">
        <v>172</v>
      </c>
      <c r="M155" s="14" t="s">
        <v>108</v>
      </c>
      <c r="N155" s="14" t="s">
        <v>48</v>
      </c>
      <c r="O155" s="14"/>
      <c r="P155" s="15" t="s">
        <v>93</v>
      </c>
      <c r="Q155" s="16">
        <v>16199</v>
      </c>
      <c r="R155" s="17">
        <v>45.06</v>
      </c>
      <c r="S155" s="18">
        <v>10234.988499999999</v>
      </c>
      <c r="T155" s="19" t="s">
        <v>83</v>
      </c>
      <c r="U155" s="20" t="s">
        <v>114</v>
      </c>
      <c r="V155" s="28">
        <v>37.5</v>
      </c>
      <c r="W155" s="22">
        <v>1</v>
      </c>
      <c r="X155" s="23"/>
    </row>
    <row r="156" spans="1:24" s="1" customFormat="1" ht="26" customHeight="1" x14ac:dyDescent="0.3">
      <c r="A156" s="11" t="s">
        <v>23</v>
      </c>
      <c r="B156" s="11" t="s">
        <v>393</v>
      </c>
      <c r="C156" s="12" t="s">
        <v>394</v>
      </c>
      <c r="D156" s="57"/>
      <c r="E156" s="39" t="str">
        <f>HYPERLINK("https://www.google.ru/search?q=1022A032-100&amp;newwindow=1&amp;tbm=isch","Еще фото")</f>
        <v>Еще фото</v>
      </c>
      <c r="F156" s="13"/>
      <c r="G156" s="11" t="s">
        <v>77</v>
      </c>
      <c r="H156" s="11" t="s">
        <v>78</v>
      </c>
      <c r="I156" s="14" t="s">
        <v>79</v>
      </c>
      <c r="J156" s="14" t="s">
        <v>70</v>
      </c>
      <c r="K156" s="15" t="s">
        <v>46</v>
      </c>
      <c r="L156" s="55" t="s">
        <v>395</v>
      </c>
      <c r="M156" s="14" t="s">
        <v>81</v>
      </c>
      <c r="N156" s="14" t="s">
        <v>169</v>
      </c>
      <c r="O156" s="14" t="s">
        <v>34</v>
      </c>
      <c r="P156" s="15" t="s">
        <v>396</v>
      </c>
      <c r="Q156" s="16">
        <v>11699</v>
      </c>
      <c r="R156" s="17">
        <v>45.06</v>
      </c>
      <c r="S156" s="18">
        <v>7391.9354999999996</v>
      </c>
      <c r="T156" s="19" t="s">
        <v>83</v>
      </c>
      <c r="U156" s="20" t="s">
        <v>386</v>
      </c>
      <c r="V156" s="22">
        <v>34</v>
      </c>
      <c r="W156" s="22">
        <v>1</v>
      </c>
      <c r="X156" s="23"/>
    </row>
    <row r="157" spans="1:24" s="1" customFormat="1" ht="26" customHeight="1" x14ac:dyDescent="0.3">
      <c r="A157" s="24" t="s">
        <v>23</v>
      </c>
      <c r="B157" s="24" t="s">
        <v>393</v>
      </c>
      <c r="C157" s="12" t="s">
        <v>394</v>
      </c>
      <c r="D157" s="58"/>
      <c r="E157" s="39" t="str">
        <f>HYPERLINK("https://www.google.ru/search?q=1022A032-100&amp;newwindow=1&amp;tbm=isch","Еще фото")</f>
        <v>Еще фото</v>
      </c>
      <c r="F157" s="13"/>
      <c r="G157" s="24" t="s">
        <v>77</v>
      </c>
      <c r="H157" s="24" t="s">
        <v>78</v>
      </c>
      <c r="I157" s="24" t="s">
        <v>79</v>
      </c>
      <c r="J157" s="14" t="s">
        <v>70</v>
      </c>
      <c r="K157" s="15" t="s">
        <v>46</v>
      </c>
      <c r="L157" s="60"/>
      <c r="M157" s="14" t="s">
        <v>81</v>
      </c>
      <c r="N157" s="14" t="s">
        <v>169</v>
      </c>
      <c r="O157" s="14" t="s">
        <v>34</v>
      </c>
      <c r="P157" s="15" t="s">
        <v>396</v>
      </c>
      <c r="Q157" s="16">
        <v>11699</v>
      </c>
      <c r="R157" s="17">
        <v>45.06</v>
      </c>
      <c r="S157" s="18">
        <v>7391.9354999999996</v>
      </c>
      <c r="T157" s="19" t="s">
        <v>83</v>
      </c>
      <c r="U157" s="20" t="s">
        <v>84</v>
      </c>
      <c r="V157" s="28">
        <v>34.5</v>
      </c>
      <c r="W157" s="22">
        <v>3</v>
      </c>
      <c r="X157" s="23"/>
    </row>
    <row r="158" spans="1:24" s="1" customFormat="1" ht="26" customHeight="1" x14ac:dyDescent="0.3">
      <c r="A158" s="24" t="s">
        <v>23</v>
      </c>
      <c r="B158" s="24" t="s">
        <v>393</v>
      </c>
      <c r="C158" s="12" t="s">
        <v>394</v>
      </c>
      <c r="D158" s="58"/>
      <c r="E158" s="39" t="str">
        <f>HYPERLINK("https://www.google.ru/search?q=1022A032-100&amp;newwindow=1&amp;tbm=isch","Еще фото")</f>
        <v>Еще фото</v>
      </c>
      <c r="F158" s="13"/>
      <c r="G158" s="24" t="s">
        <v>77</v>
      </c>
      <c r="H158" s="24" t="s">
        <v>78</v>
      </c>
      <c r="I158" s="24" t="s">
        <v>79</v>
      </c>
      <c r="J158" s="14" t="s">
        <v>70</v>
      </c>
      <c r="K158" s="15" t="s">
        <v>46</v>
      </c>
      <c r="L158" s="60"/>
      <c r="M158" s="14" t="s">
        <v>81</v>
      </c>
      <c r="N158" s="14" t="s">
        <v>169</v>
      </c>
      <c r="O158" s="14" t="s">
        <v>34</v>
      </c>
      <c r="P158" s="15" t="s">
        <v>396</v>
      </c>
      <c r="Q158" s="16">
        <v>11699</v>
      </c>
      <c r="R158" s="17">
        <v>45.06</v>
      </c>
      <c r="S158" s="18">
        <v>7391.9354999999996</v>
      </c>
      <c r="T158" s="19" t="s">
        <v>83</v>
      </c>
      <c r="U158" s="20" t="s">
        <v>85</v>
      </c>
      <c r="V158" s="28">
        <v>35.5</v>
      </c>
      <c r="W158" s="22">
        <v>12</v>
      </c>
      <c r="X158" s="23"/>
    </row>
    <row r="159" spans="1:24" s="1" customFormat="1" ht="26" customHeight="1" x14ac:dyDescent="0.3">
      <c r="A159" s="24" t="s">
        <v>23</v>
      </c>
      <c r="B159" s="24" t="s">
        <v>393</v>
      </c>
      <c r="C159" s="12" t="s">
        <v>394</v>
      </c>
      <c r="D159" s="59"/>
      <c r="E159" s="39" t="str">
        <f>HYPERLINK("https://www.google.ru/search?q=1022A032-100&amp;newwindow=1&amp;tbm=isch","Еще фото")</f>
        <v>Еще фото</v>
      </c>
      <c r="F159" s="13"/>
      <c r="G159" s="24" t="s">
        <v>77</v>
      </c>
      <c r="H159" s="24" t="s">
        <v>78</v>
      </c>
      <c r="I159" s="24" t="s">
        <v>79</v>
      </c>
      <c r="J159" s="14" t="s">
        <v>70</v>
      </c>
      <c r="K159" s="15" t="s">
        <v>46</v>
      </c>
      <c r="L159" s="56"/>
      <c r="M159" s="14" t="s">
        <v>81</v>
      </c>
      <c r="N159" s="14" t="s">
        <v>169</v>
      </c>
      <c r="O159" s="14" t="s">
        <v>34</v>
      </c>
      <c r="P159" s="15" t="s">
        <v>396</v>
      </c>
      <c r="Q159" s="16">
        <v>11699</v>
      </c>
      <c r="R159" s="17">
        <v>45.06</v>
      </c>
      <c r="S159" s="18">
        <v>7391.9354999999996</v>
      </c>
      <c r="T159" s="19" t="s">
        <v>83</v>
      </c>
      <c r="U159" s="20" t="s">
        <v>86</v>
      </c>
      <c r="V159" s="22">
        <v>36</v>
      </c>
      <c r="W159" s="22">
        <v>10</v>
      </c>
      <c r="X159" s="23"/>
    </row>
    <row r="160" spans="1:24" s="1" customFormat="1" ht="13.05" customHeight="1" x14ac:dyDescent="0.3">
      <c r="A160" s="11" t="s">
        <v>23</v>
      </c>
      <c r="B160" s="11" t="s">
        <v>357</v>
      </c>
      <c r="C160" s="12" t="s">
        <v>397</v>
      </c>
      <c r="D160" s="57"/>
      <c r="E160" s="39" t="str">
        <f t="shared" ref="E160:E167" si="3">HYPERLINK("https://www.google.ru/search?q=1011B962-750&amp;newwindow=1&amp;tbm=isch","Еще фото")</f>
        <v>Еще фото</v>
      </c>
      <c r="F160" s="13"/>
      <c r="G160" s="11" t="s">
        <v>77</v>
      </c>
      <c r="H160" s="11" t="s">
        <v>78</v>
      </c>
      <c r="I160" s="14" t="s">
        <v>79</v>
      </c>
      <c r="J160" s="14" t="s">
        <v>70</v>
      </c>
      <c r="K160" s="15" t="s">
        <v>30</v>
      </c>
      <c r="L160" s="55" t="s">
        <v>398</v>
      </c>
      <c r="M160" s="14" t="s">
        <v>360</v>
      </c>
      <c r="N160" s="14" t="s">
        <v>317</v>
      </c>
      <c r="O160" s="14"/>
      <c r="P160" s="15" t="s">
        <v>93</v>
      </c>
      <c r="Q160" s="16">
        <v>13699</v>
      </c>
      <c r="R160" s="17">
        <v>45.05</v>
      </c>
      <c r="S160" s="18">
        <v>8656.9354999999996</v>
      </c>
      <c r="T160" s="19" t="s">
        <v>83</v>
      </c>
      <c r="U160" s="30" t="s">
        <v>114</v>
      </c>
      <c r="V160" s="22">
        <v>39</v>
      </c>
      <c r="W160" s="22">
        <v>8</v>
      </c>
      <c r="X160" s="23"/>
    </row>
    <row r="161" spans="1:24" s="1" customFormat="1" ht="13.05" customHeight="1" x14ac:dyDescent="0.3">
      <c r="A161" s="24" t="s">
        <v>23</v>
      </c>
      <c r="B161" s="24" t="s">
        <v>357</v>
      </c>
      <c r="C161" s="12" t="s">
        <v>397</v>
      </c>
      <c r="D161" s="58"/>
      <c r="E161" s="39" t="str">
        <f t="shared" si="3"/>
        <v>Еще фото</v>
      </c>
      <c r="F161" s="13"/>
      <c r="G161" s="24" t="s">
        <v>77</v>
      </c>
      <c r="H161" s="24" t="s">
        <v>78</v>
      </c>
      <c r="I161" s="24" t="s">
        <v>79</v>
      </c>
      <c r="J161" s="14" t="s">
        <v>70</v>
      </c>
      <c r="K161" s="15" t="s">
        <v>30</v>
      </c>
      <c r="L161" s="60"/>
      <c r="M161" s="14" t="s">
        <v>360</v>
      </c>
      <c r="N161" s="14" t="s">
        <v>317</v>
      </c>
      <c r="O161" s="14"/>
      <c r="P161" s="15" t="s">
        <v>93</v>
      </c>
      <c r="Q161" s="16">
        <v>13699</v>
      </c>
      <c r="R161" s="17">
        <v>45.05</v>
      </c>
      <c r="S161" s="18">
        <v>8656.9354999999996</v>
      </c>
      <c r="T161" s="19" t="s">
        <v>83</v>
      </c>
      <c r="U161" s="20" t="s">
        <v>101</v>
      </c>
      <c r="V161" s="22">
        <v>40</v>
      </c>
      <c r="W161" s="22">
        <v>8</v>
      </c>
      <c r="X161" s="23"/>
    </row>
    <row r="162" spans="1:24" s="1" customFormat="1" ht="13.05" customHeight="1" x14ac:dyDescent="0.3">
      <c r="A162" s="24" t="s">
        <v>23</v>
      </c>
      <c r="B162" s="24" t="s">
        <v>357</v>
      </c>
      <c r="C162" s="12" t="s">
        <v>397</v>
      </c>
      <c r="D162" s="58"/>
      <c r="E162" s="39" t="str">
        <f t="shared" si="3"/>
        <v>Еще фото</v>
      </c>
      <c r="F162" s="13"/>
      <c r="G162" s="24" t="s">
        <v>77</v>
      </c>
      <c r="H162" s="24" t="s">
        <v>78</v>
      </c>
      <c r="I162" s="24" t="s">
        <v>79</v>
      </c>
      <c r="J162" s="14" t="s">
        <v>70</v>
      </c>
      <c r="K162" s="15" t="s">
        <v>30</v>
      </c>
      <c r="L162" s="60"/>
      <c r="M162" s="14" t="s">
        <v>360</v>
      </c>
      <c r="N162" s="14" t="s">
        <v>317</v>
      </c>
      <c r="O162" s="14"/>
      <c r="P162" s="15" t="s">
        <v>93</v>
      </c>
      <c r="Q162" s="16">
        <v>13699</v>
      </c>
      <c r="R162" s="17">
        <v>45.05</v>
      </c>
      <c r="S162" s="18">
        <v>8656.9354999999996</v>
      </c>
      <c r="T162" s="19" t="s">
        <v>83</v>
      </c>
      <c r="U162" s="20" t="s">
        <v>109</v>
      </c>
      <c r="V162" s="28">
        <v>40.5</v>
      </c>
      <c r="W162" s="22">
        <v>5</v>
      </c>
      <c r="X162" s="23"/>
    </row>
    <row r="163" spans="1:24" s="1" customFormat="1" ht="13.05" customHeight="1" x14ac:dyDescent="0.3">
      <c r="A163" s="24" t="s">
        <v>23</v>
      </c>
      <c r="B163" s="24" t="s">
        <v>357</v>
      </c>
      <c r="C163" s="12" t="s">
        <v>397</v>
      </c>
      <c r="D163" s="58"/>
      <c r="E163" s="39" t="str">
        <f t="shared" si="3"/>
        <v>Еще фото</v>
      </c>
      <c r="F163" s="13"/>
      <c r="G163" s="24" t="s">
        <v>77</v>
      </c>
      <c r="H163" s="24" t="s">
        <v>78</v>
      </c>
      <c r="I163" s="24" t="s">
        <v>79</v>
      </c>
      <c r="J163" s="14" t="s">
        <v>70</v>
      </c>
      <c r="K163" s="15" t="s">
        <v>30</v>
      </c>
      <c r="L163" s="60"/>
      <c r="M163" s="14" t="s">
        <v>360</v>
      </c>
      <c r="N163" s="14" t="s">
        <v>317</v>
      </c>
      <c r="O163" s="14"/>
      <c r="P163" s="15" t="s">
        <v>93</v>
      </c>
      <c r="Q163" s="16">
        <v>13699</v>
      </c>
      <c r="R163" s="17">
        <v>45.05</v>
      </c>
      <c r="S163" s="18">
        <v>8656.9354999999996</v>
      </c>
      <c r="T163" s="19" t="s">
        <v>83</v>
      </c>
      <c r="U163" s="20" t="s">
        <v>94</v>
      </c>
      <c r="V163" s="22">
        <v>41</v>
      </c>
      <c r="W163" s="22">
        <v>7</v>
      </c>
      <c r="X163" s="23"/>
    </row>
    <row r="164" spans="1:24" s="1" customFormat="1" ht="13.05" customHeight="1" x14ac:dyDescent="0.3">
      <c r="A164" s="24" t="s">
        <v>23</v>
      </c>
      <c r="B164" s="24" t="s">
        <v>357</v>
      </c>
      <c r="C164" s="12" t="s">
        <v>397</v>
      </c>
      <c r="D164" s="58"/>
      <c r="E164" s="39" t="str">
        <f t="shared" si="3"/>
        <v>Еще фото</v>
      </c>
      <c r="F164" s="13"/>
      <c r="G164" s="24" t="s">
        <v>77</v>
      </c>
      <c r="H164" s="24" t="s">
        <v>78</v>
      </c>
      <c r="I164" s="24" t="s">
        <v>79</v>
      </c>
      <c r="J164" s="14" t="s">
        <v>70</v>
      </c>
      <c r="K164" s="15" t="s">
        <v>30</v>
      </c>
      <c r="L164" s="60"/>
      <c r="M164" s="14" t="s">
        <v>360</v>
      </c>
      <c r="N164" s="14" t="s">
        <v>317</v>
      </c>
      <c r="O164" s="14"/>
      <c r="P164" s="15" t="s">
        <v>93</v>
      </c>
      <c r="Q164" s="16">
        <v>13699</v>
      </c>
      <c r="R164" s="17">
        <v>45.05</v>
      </c>
      <c r="S164" s="18">
        <v>8656.9354999999996</v>
      </c>
      <c r="T164" s="19" t="s">
        <v>83</v>
      </c>
      <c r="U164" s="20" t="s">
        <v>95</v>
      </c>
      <c r="V164" s="22">
        <v>42</v>
      </c>
      <c r="W164" s="22">
        <v>11</v>
      </c>
      <c r="X164" s="23"/>
    </row>
    <row r="165" spans="1:24" s="1" customFormat="1" ht="13.05" customHeight="1" x14ac:dyDescent="0.3">
      <c r="A165" s="24" t="s">
        <v>23</v>
      </c>
      <c r="B165" s="24" t="s">
        <v>357</v>
      </c>
      <c r="C165" s="12" t="s">
        <v>397</v>
      </c>
      <c r="D165" s="58"/>
      <c r="E165" s="39" t="str">
        <f t="shared" si="3"/>
        <v>Еще фото</v>
      </c>
      <c r="F165" s="13"/>
      <c r="G165" s="24" t="s">
        <v>77</v>
      </c>
      <c r="H165" s="24" t="s">
        <v>78</v>
      </c>
      <c r="I165" s="24" t="s">
        <v>79</v>
      </c>
      <c r="J165" s="14" t="s">
        <v>70</v>
      </c>
      <c r="K165" s="15" t="s">
        <v>30</v>
      </c>
      <c r="L165" s="60"/>
      <c r="M165" s="14" t="s">
        <v>360</v>
      </c>
      <c r="N165" s="14" t="s">
        <v>317</v>
      </c>
      <c r="O165" s="14"/>
      <c r="P165" s="15" t="s">
        <v>93</v>
      </c>
      <c r="Q165" s="16">
        <v>13699</v>
      </c>
      <c r="R165" s="17">
        <v>45.05</v>
      </c>
      <c r="S165" s="18">
        <v>8656.9354999999996</v>
      </c>
      <c r="T165" s="19" t="s">
        <v>83</v>
      </c>
      <c r="U165" s="20" t="s">
        <v>96</v>
      </c>
      <c r="V165" s="28">
        <v>42.5</v>
      </c>
      <c r="W165" s="22">
        <v>4</v>
      </c>
      <c r="X165" s="23"/>
    </row>
    <row r="166" spans="1:24" s="1" customFormat="1" ht="13.05" customHeight="1" x14ac:dyDescent="0.3">
      <c r="A166" s="24" t="s">
        <v>23</v>
      </c>
      <c r="B166" s="24" t="s">
        <v>357</v>
      </c>
      <c r="C166" s="12" t="s">
        <v>397</v>
      </c>
      <c r="D166" s="58"/>
      <c r="E166" s="39" t="str">
        <f t="shared" si="3"/>
        <v>Еще фото</v>
      </c>
      <c r="F166" s="13"/>
      <c r="G166" s="24" t="s">
        <v>77</v>
      </c>
      <c r="H166" s="24" t="s">
        <v>78</v>
      </c>
      <c r="I166" s="24" t="s">
        <v>79</v>
      </c>
      <c r="J166" s="14" t="s">
        <v>70</v>
      </c>
      <c r="K166" s="15" t="s">
        <v>30</v>
      </c>
      <c r="L166" s="60"/>
      <c r="M166" s="14" t="s">
        <v>360</v>
      </c>
      <c r="N166" s="14" t="s">
        <v>317</v>
      </c>
      <c r="O166" s="14"/>
      <c r="P166" s="15" t="s">
        <v>93</v>
      </c>
      <c r="Q166" s="16">
        <v>13699</v>
      </c>
      <c r="R166" s="17">
        <v>45.05</v>
      </c>
      <c r="S166" s="18">
        <v>8656.9354999999996</v>
      </c>
      <c r="T166" s="19" t="s">
        <v>83</v>
      </c>
      <c r="U166" s="20" t="s">
        <v>102</v>
      </c>
      <c r="V166" s="22">
        <v>43</v>
      </c>
      <c r="W166" s="22">
        <v>11</v>
      </c>
      <c r="X166" s="23"/>
    </row>
    <row r="167" spans="1:24" s="1" customFormat="1" ht="18" customHeight="1" x14ac:dyDescent="0.3">
      <c r="A167" s="24" t="s">
        <v>23</v>
      </c>
      <c r="B167" s="24" t="s">
        <v>357</v>
      </c>
      <c r="C167" s="12" t="s">
        <v>397</v>
      </c>
      <c r="D167" s="59"/>
      <c r="E167" s="39" t="str">
        <f t="shared" si="3"/>
        <v>Еще фото</v>
      </c>
      <c r="F167" s="13"/>
      <c r="G167" s="24" t="s">
        <v>77</v>
      </c>
      <c r="H167" s="24" t="s">
        <v>78</v>
      </c>
      <c r="I167" s="24" t="s">
        <v>79</v>
      </c>
      <c r="J167" s="14" t="s">
        <v>70</v>
      </c>
      <c r="K167" s="15" t="s">
        <v>30</v>
      </c>
      <c r="L167" s="56"/>
      <c r="M167" s="14" t="s">
        <v>360</v>
      </c>
      <c r="N167" s="14" t="s">
        <v>317</v>
      </c>
      <c r="O167" s="14"/>
      <c r="P167" s="15" t="s">
        <v>93</v>
      </c>
      <c r="Q167" s="16">
        <v>13699</v>
      </c>
      <c r="R167" s="17">
        <v>45.05</v>
      </c>
      <c r="S167" s="18">
        <v>8656.9354999999996</v>
      </c>
      <c r="T167" s="19" t="s">
        <v>83</v>
      </c>
      <c r="U167" s="20" t="s">
        <v>308</v>
      </c>
      <c r="V167" s="28">
        <v>43.5</v>
      </c>
      <c r="W167" s="22">
        <v>3</v>
      </c>
      <c r="X167" s="23"/>
    </row>
    <row r="168" spans="1:24" s="1" customFormat="1" ht="52.05" customHeight="1" x14ac:dyDescent="0.3">
      <c r="A168" s="11" t="s">
        <v>23</v>
      </c>
      <c r="B168" s="11" t="s">
        <v>186</v>
      </c>
      <c r="C168" s="12" t="s">
        <v>399</v>
      </c>
      <c r="D168" s="53"/>
      <c r="E168" s="39" t="str">
        <f>HYPERLINK("https://www.google.ru/search?q=1011C080-004&amp;newwindow=1&amp;tbm=isch","Еще фото")</f>
        <v>Еще фото</v>
      </c>
      <c r="F168" s="29" t="s">
        <v>117</v>
      </c>
      <c r="G168" s="11" t="s">
        <v>77</v>
      </c>
      <c r="H168" s="11" t="s">
        <v>78</v>
      </c>
      <c r="I168" s="14" t="s">
        <v>79</v>
      </c>
      <c r="J168" s="14" t="s">
        <v>70</v>
      </c>
      <c r="K168" s="15" t="s">
        <v>30</v>
      </c>
      <c r="L168" s="55" t="s">
        <v>188</v>
      </c>
      <c r="M168" s="14" t="s">
        <v>189</v>
      </c>
      <c r="N168" s="14" t="s">
        <v>48</v>
      </c>
      <c r="O168" s="14"/>
      <c r="P168" s="15" t="s">
        <v>93</v>
      </c>
      <c r="Q168" s="16">
        <v>11099</v>
      </c>
      <c r="R168" s="17">
        <v>45.04</v>
      </c>
      <c r="S168" s="18">
        <v>7014.9884999999995</v>
      </c>
      <c r="T168" s="19" t="s">
        <v>83</v>
      </c>
      <c r="U168" s="20" t="s">
        <v>101</v>
      </c>
      <c r="V168" s="22">
        <v>40</v>
      </c>
      <c r="W168" s="22">
        <v>4</v>
      </c>
      <c r="X168" s="23"/>
    </row>
    <row r="169" spans="1:24" s="1" customFormat="1" ht="61.05" customHeight="1" x14ac:dyDescent="0.3">
      <c r="A169" s="24" t="s">
        <v>23</v>
      </c>
      <c r="B169" s="24" t="s">
        <v>186</v>
      </c>
      <c r="C169" s="12" t="s">
        <v>399</v>
      </c>
      <c r="D169" s="54"/>
      <c r="E169" s="39" t="str">
        <f>HYPERLINK("https://www.google.ru/search?q=1011C080-004&amp;newwindow=1&amp;tbm=isch","Еще фото")</f>
        <v>Еще фото</v>
      </c>
      <c r="F169" s="29" t="s">
        <v>117</v>
      </c>
      <c r="G169" s="24" t="s">
        <v>77</v>
      </c>
      <c r="H169" s="24" t="s">
        <v>78</v>
      </c>
      <c r="I169" s="24" t="s">
        <v>79</v>
      </c>
      <c r="J169" s="14" t="s">
        <v>70</v>
      </c>
      <c r="K169" s="15" t="s">
        <v>30</v>
      </c>
      <c r="L169" s="56"/>
      <c r="M169" s="14" t="s">
        <v>189</v>
      </c>
      <c r="N169" s="14" t="s">
        <v>48</v>
      </c>
      <c r="O169" s="14"/>
      <c r="P169" s="15" t="s">
        <v>93</v>
      </c>
      <c r="Q169" s="16">
        <v>11099</v>
      </c>
      <c r="R169" s="17">
        <v>45.04</v>
      </c>
      <c r="S169" s="18">
        <v>7014.9884999999995</v>
      </c>
      <c r="T169" s="19" t="s">
        <v>83</v>
      </c>
      <c r="U169" s="20" t="s">
        <v>94</v>
      </c>
      <c r="V169" s="22">
        <v>41</v>
      </c>
      <c r="W169" s="22">
        <v>1</v>
      </c>
      <c r="X169" s="23"/>
    </row>
    <row r="170" spans="1:24" s="1" customFormat="1" ht="108" customHeight="1" x14ac:dyDescent="0.3">
      <c r="A170" s="11" t="s">
        <v>23</v>
      </c>
      <c r="B170" s="11" t="s">
        <v>186</v>
      </c>
      <c r="C170" s="12" t="s">
        <v>400</v>
      </c>
      <c r="D170" s="27"/>
      <c r="E170" s="39" t="str">
        <f>HYPERLINK("https://www.google.ru/search?q=1011C080-300&amp;newwindow=1&amp;tbm=isch","Еще фото")</f>
        <v>Еще фото</v>
      </c>
      <c r="F170" s="13"/>
      <c r="G170" s="11" t="s">
        <v>77</v>
      </c>
      <c r="H170" s="11" t="s">
        <v>78</v>
      </c>
      <c r="I170" s="14" t="s">
        <v>79</v>
      </c>
      <c r="J170" s="14" t="s">
        <v>70</v>
      </c>
      <c r="K170" s="15" t="s">
        <v>30</v>
      </c>
      <c r="L170" s="14" t="s">
        <v>188</v>
      </c>
      <c r="M170" s="14" t="s">
        <v>189</v>
      </c>
      <c r="N170" s="14" t="s">
        <v>100</v>
      </c>
      <c r="O170" s="14"/>
      <c r="P170" s="15" t="s">
        <v>93</v>
      </c>
      <c r="Q170" s="16">
        <v>11099</v>
      </c>
      <c r="R170" s="17">
        <v>45.04</v>
      </c>
      <c r="S170" s="18">
        <v>7014.9884999999995</v>
      </c>
      <c r="T170" s="19" t="s">
        <v>83</v>
      </c>
      <c r="U170" s="20" t="s">
        <v>101</v>
      </c>
      <c r="V170" s="22">
        <v>40</v>
      </c>
      <c r="W170" s="22">
        <v>1</v>
      </c>
      <c r="X170" s="23"/>
    </row>
    <row r="171" spans="1:24" s="1" customFormat="1" ht="108" customHeight="1" x14ac:dyDescent="0.3">
      <c r="A171" s="11" t="s">
        <v>23</v>
      </c>
      <c r="B171" s="11" t="s">
        <v>186</v>
      </c>
      <c r="C171" s="12" t="s">
        <v>401</v>
      </c>
      <c r="D171" s="27"/>
      <c r="E171" s="39" t="str">
        <f>HYPERLINK("https://www.google.ru/search?q=1011C080-403&amp;newwindow=1&amp;tbm=isch","Еще фото")</f>
        <v>Еще фото</v>
      </c>
      <c r="F171" s="13" t="s">
        <v>106</v>
      </c>
      <c r="G171" s="11" t="s">
        <v>77</v>
      </c>
      <c r="H171" s="11" t="s">
        <v>78</v>
      </c>
      <c r="I171" s="14" t="s">
        <v>79</v>
      </c>
      <c r="J171" s="14" t="s">
        <v>70</v>
      </c>
      <c r="K171" s="15" t="s">
        <v>30</v>
      </c>
      <c r="L171" s="14" t="s">
        <v>188</v>
      </c>
      <c r="M171" s="14" t="s">
        <v>189</v>
      </c>
      <c r="N171" s="14" t="s">
        <v>33</v>
      </c>
      <c r="O171" s="14"/>
      <c r="P171" s="15" t="s">
        <v>93</v>
      </c>
      <c r="Q171" s="16">
        <v>11099</v>
      </c>
      <c r="R171" s="17">
        <v>45.04</v>
      </c>
      <c r="S171" s="18">
        <v>7014.9884999999995</v>
      </c>
      <c r="T171" s="19" t="s">
        <v>83</v>
      </c>
      <c r="U171" s="20" t="s">
        <v>96</v>
      </c>
      <c r="V171" s="28">
        <v>42.5</v>
      </c>
      <c r="W171" s="22">
        <v>1</v>
      </c>
      <c r="X171" s="23"/>
    </row>
    <row r="172" spans="1:24" s="1" customFormat="1" ht="52.05" customHeight="1" x14ac:dyDescent="0.3">
      <c r="A172" s="11" t="s">
        <v>23</v>
      </c>
      <c r="B172" s="11" t="s">
        <v>186</v>
      </c>
      <c r="C172" s="12" t="s">
        <v>402</v>
      </c>
      <c r="D172" s="53"/>
      <c r="E172" s="39" t="str">
        <f>HYPERLINK("https://www.google.ru/search?q=1012B861-001&amp;newwindow=1&amp;tbm=isch","Еще фото")</f>
        <v>Еще фото</v>
      </c>
      <c r="F172" s="13"/>
      <c r="G172" s="11" t="s">
        <v>77</v>
      </c>
      <c r="H172" s="11" t="s">
        <v>78</v>
      </c>
      <c r="I172" s="14" t="s">
        <v>79</v>
      </c>
      <c r="J172" s="14" t="s">
        <v>70</v>
      </c>
      <c r="K172" s="15" t="s">
        <v>46</v>
      </c>
      <c r="L172" s="55" t="s">
        <v>403</v>
      </c>
      <c r="M172" s="14" t="s">
        <v>404</v>
      </c>
      <c r="N172" s="14" t="s">
        <v>48</v>
      </c>
      <c r="O172" s="14"/>
      <c r="P172" s="15" t="s">
        <v>93</v>
      </c>
      <c r="Q172" s="16">
        <v>11099</v>
      </c>
      <c r="R172" s="17">
        <v>45.04</v>
      </c>
      <c r="S172" s="18">
        <v>7014.9884999999995</v>
      </c>
      <c r="T172" s="19" t="s">
        <v>83</v>
      </c>
      <c r="U172" s="20" t="s">
        <v>85</v>
      </c>
      <c r="V172" s="28">
        <v>35.5</v>
      </c>
      <c r="W172" s="22">
        <v>3</v>
      </c>
      <c r="X172" s="23"/>
    </row>
    <row r="173" spans="1:24" s="1" customFormat="1" ht="61.05" customHeight="1" x14ac:dyDescent="0.3">
      <c r="A173" s="24" t="s">
        <v>23</v>
      </c>
      <c r="B173" s="24" t="s">
        <v>186</v>
      </c>
      <c r="C173" s="12" t="s">
        <v>402</v>
      </c>
      <c r="D173" s="54"/>
      <c r="E173" s="39" t="str">
        <f>HYPERLINK("https://www.google.ru/search?q=1012B861-001&amp;newwindow=1&amp;tbm=isch","Еще фото")</f>
        <v>Еще фото</v>
      </c>
      <c r="F173" s="13"/>
      <c r="G173" s="24" t="s">
        <v>77</v>
      </c>
      <c r="H173" s="24" t="s">
        <v>78</v>
      </c>
      <c r="I173" s="24" t="s">
        <v>79</v>
      </c>
      <c r="J173" s="14" t="s">
        <v>70</v>
      </c>
      <c r="K173" s="15" t="s">
        <v>46</v>
      </c>
      <c r="L173" s="56"/>
      <c r="M173" s="14" t="s">
        <v>404</v>
      </c>
      <c r="N173" s="14" t="s">
        <v>48</v>
      </c>
      <c r="O173" s="14"/>
      <c r="P173" s="15" t="s">
        <v>93</v>
      </c>
      <c r="Q173" s="16">
        <v>11099</v>
      </c>
      <c r="R173" s="17">
        <v>45.04</v>
      </c>
      <c r="S173" s="18">
        <v>7014.9884999999995</v>
      </c>
      <c r="T173" s="19" t="s">
        <v>83</v>
      </c>
      <c r="U173" s="20" t="s">
        <v>86</v>
      </c>
      <c r="V173" s="22">
        <v>36</v>
      </c>
      <c r="W173" s="22">
        <v>3</v>
      </c>
      <c r="X173" s="23"/>
    </row>
    <row r="174" spans="1:24" s="1" customFormat="1" ht="108" customHeight="1" x14ac:dyDescent="0.3">
      <c r="A174" s="11" t="s">
        <v>23</v>
      </c>
      <c r="B174" s="11" t="s">
        <v>186</v>
      </c>
      <c r="C174" s="12" t="s">
        <v>405</v>
      </c>
      <c r="D174" s="27"/>
      <c r="E174" s="39" t="str">
        <f>HYPERLINK("https://www.google.ru/search?q=1012B861-404&amp;newwindow=1&amp;tbm=isch","Еще фото")</f>
        <v>Еще фото</v>
      </c>
      <c r="F174" s="13"/>
      <c r="G174" s="11" t="s">
        <v>77</v>
      </c>
      <c r="H174" s="11" t="s">
        <v>78</v>
      </c>
      <c r="I174" s="14" t="s">
        <v>79</v>
      </c>
      <c r="J174" s="14" t="s">
        <v>70</v>
      </c>
      <c r="K174" s="15" t="s">
        <v>46</v>
      </c>
      <c r="L174" s="14" t="s">
        <v>403</v>
      </c>
      <c r="M174" s="14" t="s">
        <v>404</v>
      </c>
      <c r="N174" s="14" t="s">
        <v>33</v>
      </c>
      <c r="O174" s="14"/>
      <c r="P174" s="15" t="s">
        <v>93</v>
      </c>
      <c r="Q174" s="16">
        <v>11099</v>
      </c>
      <c r="R174" s="17">
        <v>45.04</v>
      </c>
      <c r="S174" s="18">
        <v>7014.9884999999995</v>
      </c>
      <c r="T174" s="19" t="s">
        <v>83</v>
      </c>
      <c r="U174" s="20" t="s">
        <v>96</v>
      </c>
      <c r="V174" s="28">
        <v>40.5</v>
      </c>
      <c r="W174" s="22">
        <v>1</v>
      </c>
      <c r="X174" s="23"/>
    </row>
    <row r="175" spans="1:24" s="1" customFormat="1" ht="52.05" customHeight="1" x14ac:dyDescent="0.3">
      <c r="A175" s="11" t="s">
        <v>23</v>
      </c>
      <c r="B175" s="11" t="s">
        <v>186</v>
      </c>
      <c r="C175" s="12" t="s">
        <v>406</v>
      </c>
      <c r="D175" s="53"/>
      <c r="E175" s="39" t="str">
        <f>HYPERLINK("https://www.google.ru/search?q=1012B861-500&amp;newwindow=1&amp;tbm=isch","Еще фото")</f>
        <v>Еще фото</v>
      </c>
      <c r="F175" s="13"/>
      <c r="G175" s="11" t="s">
        <v>77</v>
      </c>
      <c r="H175" s="11" t="s">
        <v>78</v>
      </c>
      <c r="I175" s="14" t="s">
        <v>79</v>
      </c>
      <c r="J175" s="14" t="s">
        <v>70</v>
      </c>
      <c r="K175" s="15" t="s">
        <v>46</v>
      </c>
      <c r="L175" s="55" t="s">
        <v>403</v>
      </c>
      <c r="M175" s="14" t="s">
        <v>404</v>
      </c>
      <c r="N175" s="14" t="s">
        <v>276</v>
      </c>
      <c r="O175" s="14"/>
      <c r="P175" s="15" t="s">
        <v>93</v>
      </c>
      <c r="Q175" s="16">
        <v>11099</v>
      </c>
      <c r="R175" s="17">
        <v>45.04</v>
      </c>
      <c r="S175" s="18">
        <v>7014.9884999999995</v>
      </c>
      <c r="T175" s="19" t="s">
        <v>83</v>
      </c>
      <c r="U175" s="20" t="s">
        <v>86</v>
      </c>
      <c r="V175" s="22">
        <v>36</v>
      </c>
      <c r="W175" s="22">
        <v>1</v>
      </c>
      <c r="X175" s="23"/>
    </row>
    <row r="176" spans="1:24" s="1" customFormat="1" ht="61.05" customHeight="1" x14ac:dyDescent="0.3">
      <c r="A176" s="24" t="s">
        <v>23</v>
      </c>
      <c r="B176" s="24" t="s">
        <v>186</v>
      </c>
      <c r="C176" s="12" t="s">
        <v>406</v>
      </c>
      <c r="D176" s="54"/>
      <c r="E176" s="39" t="str">
        <f>HYPERLINK("https://www.google.ru/search?q=1012B861-500&amp;newwindow=1&amp;tbm=isch","Еще фото")</f>
        <v>Еще фото</v>
      </c>
      <c r="F176" s="13"/>
      <c r="G176" s="24" t="s">
        <v>77</v>
      </c>
      <c r="H176" s="24" t="s">
        <v>78</v>
      </c>
      <c r="I176" s="24" t="s">
        <v>79</v>
      </c>
      <c r="J176" s="14" t="s">
        <v>70</v>
      </c>
      <c r="K176" s="15" t="s">
        <v>46</v>
      </c>
      <c r="L176" s="56"/>
      <c r="M176" s="14" t="s">
        <v>404</v>
      </c>
      <c r="N176" s="14" t="s">
        <v>276</v>
      </c>
      <c r="O176" s="14"/>
      <c r="P176" s="15" t="s">
        <v>93</v>
      </c>
      <c r="Q176" s="16">
        <v>11099</v>
      </c>
      <c r="R176" s="17">
        <v>45.04</v>
      </c>
      <c r="S176" s="18">
        <v>7014.9884999999995</v>
      </c>
      <c r="T176" s="19" t="s">
        <v>83</v>
      </c>
      <c r="U176" s="20" t="s">
        <v>94</v>
      </c>
      <c r="V176" s="22">
        <v>39</v>
      </c>
      <c r="W176" s="22">
        <v>1</v>
      </c>
      <c r="X176" s="23"/>
    </row>
    <row r="177" spans="1:24" s="1" customFormat="1" ht="35" customHeight="1" x14ac:dyDescent="0.3">
      <c r="A177" s="11" t="s">
        <v>23</v>
      </c>
      <c r="B177" s="11" t="s">
        <v>222</v>
      </c>
      <c r="C177" s="12" t="s">
        <v>407</v>
      </c>
      <c r="D177" s="57"/>
      <c r="E177" s="39" t="str">
        <f>HYPERLINK("https://www.google.ru/search?q=1011B983-750&amp;newwindow=1&amp;tbm=isch","Еще фото")</f>
        <v>Еще фото</v>
      </c>
      <c r="F177" s="13"/>
      <c r="G177" s="11" t="s">
        <v>77</v>
      </c>
      <c r="H177" s="11" t="s">
        <v>78</v>
      </c>
      <c r="I177" s="14" t="s">
        <v>79</v>
      </c>
      <c r="J177" s="14" t="s">
        <v>70</v>
      </c>
      <c r="K177" s="15" t="s">
        <v>30</v>
      </c>
      <c r="L177" s="55" t="s">
        <v>408</v>
      </c>
      <c r="M177" s="14"/>
      <c r="N177" s="14" t="s">
        <v>317</v>
      </c>
      <c r="O177" s="14"/>
      <c r="P177" s="15" t="s">
        <v>93</v>
      </c>
      <c r="Q177" s="16">
        <v>16199</v>
      </c>
      <c r="R177" s="17">
        <v>45.01</v>
      </c>
      <c r="S177" s="18">
        <v>10243.9355</v>
      </c>
      <c r="T177" s="19" t="s">
        <v>83</v>
      </c>
      <c r="U177" s="20" t="s">
        <v>95</v>
      </c>
      <c r="V177" s="22">
        <v>42</v>
      </c>
      <c r="W177" s="22">
        <v>7</v>
      </c>
      <c r="X177" s="23"/>
    </row>
    <row r="178" spans="1:24" s="1" customFormat="1" ht="35" customHeight="1" x14ac:dyDescent="0.3">
      <c r="A178" s="24" t="s">
        <v>23</v>
      </c>
      <c r="B178" s="24" t="s">
        <v>222</v>
      </c>
      <c r="C178" s="12" t="s">
        <v>407</v>
      </c>
      <c r="D178" s="58"/>
      <c r="E178" s="39" t="str">
        <f>HYPERLINK("https://www.google.ru/search?q=1011B983-750&amp;newwindow=1&amp;tbm=isch","Еще фото")</f>
        <v>Еще фото</v>
      </c>
      <c r="F178" s="13"/>
      <c r="G178" s="24" t="s">
        <v>77</v>
      </c>
      <c r="H178" s="24" t="s">
        <v>78</v>
      </c>
      <c r="I178" s="24" t="s">
        <v>79</v>
      </c>
      <c r="J178" s="14" t="s">
        <v>70</v>
      </c>
      <c r="K178" s="15" t="s">
        <v>30</v>
      </c>
      <c r="L178" s="60"/>
      <c r="M178" s="14"/>
      <c r="N178" s="14" t="s">
        <v>317</v>
      </c>
      <c r="O178" s="14"/>
      <c r="P178" s="15" t="s">
        <v>93</v>
      </c>
      <c r="Q178" s="16">
        <v>16199</v>
      </c>
      <c r="R178" s="17">
        <v>45.01</v>
      </c>
      <c r="S178" s="18">
        <v>10243.9355</v>
      </c>
      <c r="T178" s="19" t="s">
        <v>83</v>
      </c>
      <c r="U178" s="20" t="s">
        <v>96</v>
      </c>
      <c r="V178" s="28">
        <v>42.5</v>
      </c>
      <c r="W178" s="22">
        <v>8</v>
      </c>
      <c r="X178" s="23"/>
    </row>
    <row r="179" spans="1:24" s="1" customFormat="1" ht="37.049999999999997" customHeight="1" x14ac:dyDescent="0.3">
      <c r="A179" s="24" t="s">
        <v>23</v>
      </c>
      <c r="B179" s="24" t="s">
        <v>222</v>
      </c>
      <c r="C179" s="12" t="s">
        <v>407</v>
      </c>
      <c r="D179" s="59"/>
      <c r="E179" s="39" t="str">
        <f>HYPERLINK("https://www.google.ru/search?q=1011B983-750&amp;newwindow=1&amp;tbm=isch","Еще фото")</f>
        <v>Еще фото</v>
      </c>
      <c r="F179" s="13"/>
      <c r="G179" s="24" t="s">
        <v>77</v>
      </c>
      <c r="H179" s="24" t="s">
        <v>78</v>
      </c>
      <c r="I179" s="24" t="s">
        <v>79</v>
      </c>
      <c r="J179" s="14" t="s">
        <v>70</v>
      </c>
      <c r="K179" s="15" t="s">
        <v>30</v>
      </c>
      <c r="L179" s="56"/>
      <c r="M179" s="14"/>
      <c r="N179" s="14" t="s">
        <v>317</v>
      </c>
      <c r="O179" s="14"/>
      <c r="P179" s="15" t="s">
        <v>93</v>
      </c>
      <c r="Q179" s="16">
        <v>16199</v>
      </c>
      <c r="R179" s="17">
        <v>45.01</v>
      </c>
      <c r="S179" s="18">
        <v>10243.9355</v>
      </c>
      <c r="T179" s="19" t="s">
        <v>83</v>
      </c>
      <c r="U179" s="20" t="s">
        <v>102</v>
      </c>
      <c r="V179" s="22">
        <v>43</v>
      </c>
      <c r="W179" s="22">
        <v>9</v>
      </c>
      <c r="X179" s="23"/>
    </row>
    <row r="180" spans="1:24" s="1" customFormat="1" ht="17" customHeight="1" x14ac:dyDescent="0.3">
      <c r="A180" s="11" t="s">
        <v>23</v>
      </c>
      <c r="B180" s="11" t="s">
        <v>214</v>
      </c>
      <c r="C180" s="12" t="s">
        <v>409</v>
      </c>
      <c r="D180" s="57"/>
      <c r="E180" s="39" t="str">
        <f t="shared" ref="E180:E185" si="4">HYPERLINK("https://www.google.ru/search?q=1011C048-200&amp;newwindow=1&amp;tbm=isch","Еще фото")</f>
        <v>Еще фото</v>
      </c>
      <c r="F180" s="13" t="s">
        <v>106</v>
      </c>
      <c r="G180" s="11" t="s">
        <v>77</v>
      </c>
      <c r="H180" s="11" t="s">
        <v>78</v>
      </c>
      <c r="I180" s="14" t="s">
        <v>79</v>
      </c>
      <c r="J180" s="14" t="s">
        <v>70</v>
      </c>
      <c r="K180" s="15" t="s">
        <v>30</v>
      </c>
      <c r="L180" s="55" t="s">
        <v>410</v>
      </c>
      <c r="M180" s="14" t="s">
        <v>217</v>
      </c>
      <c r="N180" s="14" t="s">
        <v>218</v>
      </c>
      <c r="O180" s="14"/>
      <c r="P180" s="15" t="s">
        <v>93</v>
      </c>
      <c r="Q180" s="16">
        <v>20999</v>
      </c>
      <c r="R180" s="17">
        <v>45.01</v>
      </c>
      <c r="S180" s="18">
        <v>13279.9355</v>
      </c>
      <c r="T180" s="19" t="s">
        <v>83</v>
      </c>
      <c r="U180" s="20" t="s">
        <v>101</v>
      </c>
      <c r="V180" s="22">
        <v>40</v>
      </c>
      <c r="W180" s="22">
        <v>6</v>
      </c>
      <c r="X180" s="23"/>
    </row>
    <row r="181" spans="1:24" s="1" customFormat="1" ht="17" customHeight="1" x14ac:dyDescent="0.3">
      <c r="A181" s="24" t="s">
        <v>23</v>
      </c>
      <c r="B181" s="24" t="s">
        <v>214</v>
      </c>
      <c r="C181" s="12" t="s">
        <v>409</v>
      </c>
      <c r="D181" s="58"/>
      <c r="E181" s="39" t="str">
        <f t="shared" si="4"/>
        <v>Еще фото</v>
      </c>
      <c r="F181" s="13" t="s">
        <v>106</v>
      </c>
      <c r="G181" s="24" t="s">
        <v>77</v>
      </c>
      <c r="H181" s="24" t="s">
        <v>78</v>
      </c>
      <c r="I181" s="24" t="s">
        <v>79</v>
      </c>
      <c r="J181" s="14" t="s">
        <v>70</v>
      </c>
      <c r="K181" s="15" t="s">
        <v>30</v>
      </c>
      <c r="L181" s="60"/>
      <c r="M181" s="14" t="s">
        <v>217</v>
      </c>
      <c r="N181" s="14" t="s">
        <v>218</v>
      </c>
      <c r="O181" s="14"/>
      <c r="P181" s="15" t="s">
        <v>93</v>
      </c>
      <c r="Q181" s="16">
        <v>20999</v>
      </c>
      <c r="R181" s="17">
        <v>45.01</v>
      </c>
      <c r="S181" s="18">
        <v>13279.9355</v>
      </c>
      <c r="T181" s="19" t="s">
        <v>83</v>
      </c>
      <c r="U181" s="20" t="s">
        <v>109</v>
      </c>
      <c r="V181" s="28">
        <v>40.5</v>
      </c>
      <c r="W181" s="22">
        <v>6</v>
      </c>
      <c r="X181" s="23"/>
    </row>
    <row r="182" spans="1:24" s="1" customFormat="1" ht="17" customHeight="1" x14ac:dyDescent="0.3">
      <c r="A182" s="24" t="s">
        <v>23</v>
      </c>
      <c r="B182" s="24" t="s">
        <v>214</v>
      </c>
      <c r="C182" s="12" t="s">
        <v>409</v>
      </c>
      <c r="D182" s="58"/>
      <c r="E182" s="39" t="str">
        <f t="shared" si="4"/>
        <v>Еще фото</v>
      </c>
      <c r="F182" s="13" t="s">
        <v>106</v>
      </c>
      <c r="G182" s="24" t="s">
        <v>77</v>
      </c>
      <c r="H182" s="24" t="s">
        <v>78</v>
      </c>
      <c r="I182" s="24" t="s">
        <v>79</v>
      </c>
      <c r="J182" s="14" t="s">
        <v>70</v>
      </c>
      <c r="K182" s="15" t="s">
        <v>30</v>
      </c>
      <c r="L182" s="60"/>
      <c r="M182" s="14" t="s">
        <v>217</v>
      </c>
      <c r="N182" s="14" t="s">
        <v>218</v>
      </c>
      <c r="O182" s="14"/>
      <c r="P182" s="15" t="s">
        <v>93</v>
      </c>
      <c r="Q182" s="16">
        <v>20999</v>
      </c>
      <c r="R182" s="17">
        <v>45.01</v>
      </c>
      <c r="S182" s="18">
        <v>13279.9355</v>
      </c>
      <c r="T182" s="19" t="s">
        <v>83</v>
      </c>
      <c r="U182" s="20" t="s">
        <v>94</v>
      </c>
      <c r="V182" s="22">
        <v>41</v>
      </c>
      <c r="W182" s="22">
        <v>10</v>
      </c>
      <c r="X182" s="23"/>
    </row>
    <row r="183" spans="1:24" s="1" customFormat="1" ht="17" customHeight="1" x14ac:dyDescent="0.3">
      <c r="A183" s="24" t="s">
        <v>23</v>
      </c>
      <c r="B183" s="24" t="s">
        <v>214</v>
      </c>
      <c r="C183" s="12" t="s">
        <v>409</v>
      </c>
      <c r="D183" s="58"/>
      <c r="E183" s="39" t="str">
        <f t="shared" si="4"/>
        <v>Еще фото</v>
      </c>
      <c r="F183" s="13" t="s">
        <v>106</v>
      </c>
      <c r="G183" s="24" t="s">
        <v>77</v>
      </c>
      <c r="H183" s="24" t="s">
        <v>78</v>
      </c>
      <c r="I183" s="24" t="s">
        <v>79</v>
      </c>
      <c r="J183" s="14" t="s">
        <v>70</v>
      </c>
      <c r="K183" s="15" t="s">
        <v>30</v>
      </c>
      <c r="L183" s="60"/>
      <c r="M183" s="14" t="s">
        <v>217</v>
      </c>
      <c r="N183" s="14" t="s">
        <v>218</v>
      </c>
      <c r="O183" s="14"/>
      <c r="P183" s="15" t="s">
        <v>93</v>
      </c>
      <c r="Q183" s="16">
        <v>20999</v>
      </c>
      <c r="R183" s="17">
        <v>45.01</v>
      </c>
      <c r="S183" s="18">
        <v>13279.9355</v>
      </c>
      <c r="T183" s="19" t="s">
        <v>83</v>
      </c>
      <c r="U183" s="20" t="s">
        <v>95</v>
      </c>
      <c r="V183" s="22">
        <v>42</v>
      </c>
      <c r="W183" s="22">
        <v>13</v>
      </c>
      <c r="X183" s="23"/>
    </row>
    <row r="184" spans="1:24" s="1" customFormat="1" ht="17" customHeight="1" x14ac:dyDescent="0.3">
      <c r="A184" s="24" t="s">
        <v>23</v>
      </c>
      <c r="B184" s="24" t="s">
        <v>214</v>
      </c>
      <c r="C184" s="12" t="s">
        <v>409</v>
      </c>
      <c r="D184" s="58"/>
      <c r="E184" s="39" t="str">
        <f t="shared" si="4"/>
        <v>Еще фото</v>
      </c>
      <c r="F184" s="13" t="s">
        <v>106</v>
      </c>
      <c r="G184" s="24" t="s">
        <v>77</v>
      </c>
      <c r="H184" s="24" t="s">
        <v>78</v>
      </c>
      <c r="I184" s="24" t="s">
        <v>79</v>
      </c>
      <c r="J184" s="14" t="s">
        <v>70</v>
      </c>
      <c r="K184" s="15" t="s">
        <v>30</v>
      </c>
      <c r="L184" s="60"/>
      <c r="M184" s="14" t="s">
        <v>217</v>
      </c>
      <c r="N184" s="14" t="s">
        <v>218</v>
      </c>
      <c r="O184" s="14"/>
      <c r="P184" s="15" t="s">
        <v>93</v>
      </c>
      <c r="Q184" s="16">
        <v>20999</v>
      </c>
      <c r="R184" s="17">
        <v>45.01</v>
      </c>
      <c r="S184" s="18">
        <v>13279.9355</v>
      </c>
      <c r="T184" s="19" t="s">
        <v>83</v>
      </c>
      <c r="U184" s="20" t="s">
        <v>96</v>
      </c>
      <c r="V184" s="28">
        <v>42.5</v>
      </c>
      <c r="W184" s="22">
        <v>11</v>
      </c>
      <c r="X184" s="23"/>
    </row>
    <row r="185" spans="1:24" s="1" customFormat="1" ht="22.05" customHeight="1" x14ac:dyDescent="0.3">
      <c r="A185" s="24" t="s">
        <v>23</v>
      </c>
      <c r="B185" s="24" t="s">
        <v>214</v>
      </c>
      <c r="C185" s="12" t="s">
        <v>409</v>
      </c>
      <c r="D185" s="59"/>
      <c r="E185" s="39" t="str">
        <f t="shared" si="4"/>
        <v>Еще фото</v>
      </c>
      <c r="F185" s="13" t="s">
        <v>106</v>
      </c>
      <c r="G185" s="24" t="s">
        <v>77</v>
      </c>
      <c r="H185" s="24" t="s">
        <v>78</v>
      </c>
      <c r="I185" s="24" t="s">
        <v>79</v>
      </c>
      <c r="J185" s="14" t="s">
        <v>70</v>
      </c>
      <c r="K185" s="15" t="s">
        <v>30</v>
      </c>
      <c r="L185" s="56"/>
      <c r="M185" s="14" t="s">
        <v>217</v>
      </c>
      <c r="N185" s="14" t="s">
        <v>218</v>
      </c>
      <c r="O185" s="14"/>
      <c r="P185" s="15" t="s">
        <v>93</v>
      </c>
      <c r="Q185" s="16">
        <v>20999</v>
      </c>
      <c r="R185" s="17">
        <v>45.01</v>
      </c>
      <c r="S185" s="18">
        <v>13279.9355</v>
      </c>
      <c r="T185" s="19" t="s">
        <v>83</v>
      </c>
      <c r="U185" s="20" t="s">
        <v>102</v>
      </c>
      <c r="V185" s="22">
        <v>43</v>
      </c>
      <c r="W185" s="22">
        <v>10</v>
      </c>
      <c r="X185" s="23"/>
    </row>
    <row r="186" spans="1:24" s="1" customFormat="1" ht="52.05" customHeight="1" x14ac:dyDescent="0.3">
      <c r="A186" s="11" t="s">
        <v>23</v>
      </c>
      <c r="B186" s="11" t="s">
        <v>411</v>
      </c>
      <c r="C186" s="12" t="s">
        <v>412</v>
      </c>
      <c r="D186" s="53"/>
      <c r="E186" s="39" t="str">
        <f>HYPERLINK("https://www.google.ru/search?q=1011B864-001&amp;newwindow=1&amp;tbm=isch","Еще фото")</f>
        <v>Еще фото</v>
      </c>
      <c r="F186" s="13"/>
      <c r="G186" s="11" t="s">
        <v>77</v>
      </c>
      <c r="H186" s="11" t="s">
        <v>78</v>
      </c>
      <c r="I186" s="14" t="s">
        <v>79</v>
      </c>
      <c r="J186" s="14" t="s">
        <v>70</v>
      </c>
      <c r="K186" s="15" t="s">
        <v>30</v>
      </c>
      <c r="L186" s="55" t="s">
        <v>413</v>
      </c>
      <c r="M186" s="14" t="s">
        <v>414</v>
      </c>
      <c r="N186" s="14" t="s">
        <v>48</v>
      </c>
      <c r="O186" s="14"/>
      <c r="P186" s="15" t="s">
        <v>93</v>
      </c>
      <c r="Q186" s="16">
        <v>27999</v>
      </c>
      <c r="R186" s="17">
        <v>40</v>
      </c>
      <c r="S186" s="18">
        <v>19319.310000000001</v>
      </c>
      <c r="T186" s="19" t="s">
        <v>83</v>
      </c>
      <c r="U186" s="20" t="s">
        <v>96</v>
      </c>
      <c r="V186" s="28">
        <v>42.5</v>
      </c>
      <c r="W186" s="22">
        <v>2</v>
      </c>
      <c r="X186" s="23"/>
    </row>
    <row r="187" spans="1:24" s="1" customFormat="1" ht="61.05" customHeight="1" x14ac:dyDescent="0.3">
      <c r="A187" s="24" t="s">
        <v>23</v>
      </c>
      <c r="B187" s="24" t="s">
        <v>411</v>
      </c>
      <c r="C187" s="12" t="s">
        <v>412</v>
      </c>
      <c r="D187" s="54"/>
      <c r="E187" s="39" t="str">
        <f>HYPERLINK("https://www.google.ru/search?q=1011B864-001&amp;newwindow=1&amp;tbm=isch","Еще фото")</f>
        <v>Еще фото</v>
      </c>
      <c r="F187" s="13"/>
      <c r="G187" s="24" t="s">
        <v>77</v>
      </c>
      <c r="H187" s="24" t="s">
        <v>78</v>
      </c>
      <c r="I187" s="24" t="s">
        <v>79</v>
      </c>
      <c r="J187" s="14" t="s">
        <v>70</v>
      </c>
      <c r="K187" s="15" t="s">
        <v>30</v>
      </c>
      <c r="L187" s="56"/>
      <c r="M187" s="14" t="s">
        <v>414</v>
      </c>
      <c r="N187" s="14" t="s">
        <v>48</v>
      </c>
      <c r="O187" s="14"/>
      <c r="P187" s="15" t="s">
        <v>93</v>
      </c>
      <c r="Q187" s="16">
        <v>27999</v>
      </c>
      <c r="R187" s="17">
        <v>40</v>
      </c>
      <c r="S187" s="18">
        <v>19319.310000000001</v>
      </c>
      <c r="T187" s="19" t="s">
        <v>83</v>
      </c>
      <c r="U187" s="20" t="s">
        <v>103</v>
      </c>
      <c r="V187" s="28">
        <v>44.5</v>
      </c>
      <c r="W187" s="22">
        <v>1</v>
      </c>
      <c r="X187" s="23"/>
    </row>
    <row r="188" spans="1:24" s="1" customFormat="1" ht="35" customHeight="1" x14ac:dyDescent="0.3">
      <c r="A188" s="11" t="s">
        <v>23</v>
      </c>
      <c r="B188" s="11" t="s">
        <v>415</v>
      </c>
      <c r="C188" s="12" t="s">
        <v>416</v>
      </c>
      <c r="D188" s="57"/>
      <c r="E188" s="39" t="str">
        <f>HYPERLINK("https://www.google.ru/search?q=1011B872-800&amp;newwindow=1&amp;tbm=isch","Еще фото")</f>
        <v>Еще фото</v>
      </c>
      <c r="F188" s="13" t="s">
        <v>106</v>
      </c>
      <c r="G188" s="11" t="s">
        <v>77</v>
      </c>
      <c r="H188" s="11" t="s">
        <v>78</v>
      </c>
      <c r="I188" s="14" t="s">
        <v>79</v>
      </c>
      <c r="J188" s="14" t="s">
        <v>70</v>
      </c>
      <c r="K188" s="15" t="s">
        <v>30</v>
      </c>
      <c r="L188" s="55" t="s">
        <v>417</v>
      </c>
      <c r="M188" s="14" t="s">
        <v>418</v>
      </c>
      <c r="N188" s="14" t="s">
        <v>300</v>
      </c>
      <c r="O188" s="14"/>
      <c r="P188" s="15" t="s">
        <v>419</v>
      </c>
      <c r="Q188" s="16">
        <v>18599</v>
      </c>
      <c r="R188" s="17">
        <v>40</v>
      </c>
      <c r="S188" s="18">
        <v>12833.31</v>
      </c>
      <c r="T188" s="19" t="s">
        <v>83</v>
      </c>
      <c r="U188" s="20" t="s">
        <v>101</v>
      </c>
      <c r="V188" s="22">
        <v>40</v>
      </c>
      <c r="W188" s="22">
        <v>1</v>
      </c>
      <c r="X188" s="23"/>
    </row>
    <row r="189" spans="1:24" s="1" customFormat="1" ht="35" customHeight="1" x14ac:dyDescent="0.3">
      <c r="A189" s="24" t="s">
        <v>23</v>
      </c>
      <c r="B189" s="24" t="s">
        <v>415</v>
      </c>
      <c r="C189" s="12" t="s">
        <v>416</v>
      </c>
      <c r="D189" s="58"/>
      <c r="E189" s="39" t="str">
        <f>HYPERLINK("https://www.google.ru/search?q=1011B872-800&amp;newwindow=1&amp;tbm=isch","Еще фото")</f>
        <v>Еще фото</v>
      </c>
      <c r="F189" s="13" t="s">
        <v>106</v>
      </c>
      <c r="G189" s="24" t="s">
        <v>77</v>
      </c>
      <c r="H189" s="24" t="s">
        <v>78</v>
      </c>
      <c r="I189" s="24" t="s">
        <v>79</v>
      </c>
      <c r="J189" s="14" t="s">
        <v>70</v>
      </c>
      <c r="K189" s="15" t="s">
        <v>30</v>
      </c>
      <c r="L189" s="60"/>
      <c r="M189" s="14" t="s">
        <v>418</v>
      </c>
      <c r="N189" s="14" t="s">
        <v>300</v>
      </c>
      <c r="O189" s="14"/>
      <c r="P189" s="15" t="s">
        <v>419</v>
      </c>
      <c r="Q189" s="16">
        <v>18599</v>
      </c>
      <c r="R189" s="17">
        <v>40</v>
      </c>
      <c r="S189" s="18">
        <v>12833.31</v>
      </c>
      <c r="T189" s="19" t="s">
        <v>83</v>
      </c>
      <c r="U189" s="20" t="s">
        <v>109</v>
      </c>
      <c r="V189" s="28">
        <v>40.5</v>
      </c>
      <c r="W189" s="22">
        <v>1</v>
      </c>
      <c r="X189" s="23"/>
    </row>
    <row r="190" spans="1:24" s="1" customFormat="1" ht="37.049999999999997" customHeight="1" x14ac:dyDescent="0.3">
      <c r="A190" s="24" t="s">
        <v>23</v>
      </c>
      <c r="B190" s="24" t="s">
        <v>415</v>
      </c>
      <c r="C190" s="12" t="s">
        <v>416</v>
      </c>
      <c r="D190" s="59"/>
      <c r="E190" s="39" t="str">
        <f>HYPERLINK("https://www.google.ru/search?q=1011B872-800&amp;newwindow=1&amp;tbm=isch","Еще фото")</f>
        <v>Еще фото</v>
      </c>
      <c r="F190" s="13" t="s">
        <v>106</v>
      </c>
      <c r="G190" s="24" t="s">
        <v>77</v>
      </c>
      <c r="H190" s="24" t="s">
        <v>78</v>
      </c>
      <c r="I190" s="24" t="s">
        <v>79</v>
      </c>
      <c r="J190" s="14" t="s">
        <v>70</v>
      </c>
      <c r="K190" s="15" t="s">
        <v>30</v>
      </c>
      <c r="L190" s="56"/>
      <c r="M190" s="14" t="s">
        <v>418</v>
      </c>
      <c r="N190" s="14" t="s">
        <v>300</v>
      </c>
      <c r="O190" s="14"/>
      <c r="P190" s="15" t="s">
        <v>419</v>
      </c>
      <c r="Q190" s="16">
        <v>18599</v>
      </c>
      <c r="R190" s="17">
        <v>40</v>
      </c>
      <c r="S190" s="18">
        <v>12833.31</v>
      </c>
      <c r="T190" s="19" t="s">
        <v>83</v>
      </c>
      <c r="U190" s="20" t="s">
        <v>94</v>
      </c>
      <c r="V190" s="22">
        <v>41</v>
      </c>
      <c r="W190" s="22">
        <v>3</v>
      </c>
      <c r="X190" s="23"/>
    </row>
    <row r="191" spans="1:24" s="1" customFormat="1" ht="35" customHeight="1" x14ac:dyDescent="0.3">
      <c r="A191" s="11" t="s">
        <v>23</v>
      </c>
      <c r="B191" s="11" t="s">
        <v>142</v>
      </c>
      <c r="C191" s="12" t="s">
        <v>420</v>
      </c>
      <c r="D191" s="57"/>
      <c r="E191" s="39" t="str">
        <f>HYPERLINK("https://www.google.ru/search?q=1011B881-002&amp;newwindow=1&amp;tbm=isch","Еще фото")</f>
        <v>Еще фото</v>
      </c>
      <c r="F191" s="29" t="s">
        <v>117</v>
      </c>
      <c r="G191" s="11" t="s">
        <v>77</v>
      </c>
      <c r="H191" s="11" t="s">
        <v>78</v>
      </c>
      <c r="I191" s="14" t="s">
        <v>79</v>
      </c>
      <c r="J191" s="14" t="s">
        <v>70</v>
      </c>
      <c r="K191" s="15" t="s">
        <v>30</v>
      </c>
      <c r="L191" s="55" t="s">
        <v>144</v>
      </c>
      <c r="M191" s="14" t="s">
        <v>145</v>
      </c>
      <c r="N191" s="14" t="s">
        <v>48</v>
      </c>
      <c r="O191" s="14"/>
      <c r="P191" s="15" t="s">
        <v>119</v>
      </c>
      <c r="Q191" s="16">
        <v>8599</v>
      </c>
      <c r="R191" s="17">
        <v>40</v>
      </c>
      <c r="S191" s="18">
        <v>5933.3099999999995</v>
      </c>
      <c r="T191" s="19" t="s">
        <v>83</v>
      </c>
      <c r="U191" s="20" t="s">
        <v>101</v>
      </c>
      <c r="V191" s="22">
        <v>40</v>
      </c>
      <c r="W191" s="22">
        <v>1</v>
      </c>
      <c r="X191" s="23"/>
    </row>
    <row r="192" spans="1:24" s="1" customFormat="1" ht="35" customHeight="1" x14ac:dyDescent="0.3">
      <c r="A192" s="24" t="s">
        <v>23</v>
      </c>
      <c r="B192" s="24" t="s">
        <v>142</v>
      </c>
      <c r="C192" s="12" t="s">
        <v>420</v>
      </c>
      <c r="D192" s="58"/>
      <c r="E192" s="39" t="str">
        <f>HYPERLINK("https://www.google.ru/search?q=1011B881-002&amp;newwindow=1&amp;tbm=isch","Еще фото")</f>
        <v>Еще фото</v>
      </c>
      <c r="F192" s="29" t="s">
        <v>117</v>
      </c>
      <c r="G192" s="24" t="s">
        <v>77</v>
      </c>
      <c r="H192" s="24" t="s">
        <v>78</v>
      </c>
      <c r="I192" s="24" t="s">
        <v>79</v>
      </c>
      <c r="J192" s="14" t="s">
        <v>70</v>
      </c>
      <c r="K192" s="15" t="s">
        <v>30</v>
      </c>
      <c r="L192" s="60"/>
      <c r="M192" s="14" t="s">
        <v>145</v>
      </c>
      <c r="N192" s="14" t="s">
        <v>48</v>
      </c>
      <c r="O192" s="14"/>
      <c r="P192" s="15" t="s">
        <v>119</v>
      </c>
      <c r="Q192" s="16">
        <v>8599</v>
      </c>
      <c r="R192" s="17">
        <v>40</v>
      </c>
      <c r="S192" s="18">
        <v>5933.3099999999995</v>
      </c>
      <c r="T192" s="19" t="s">
        <v>83</v>
      </c>
      <c r="U192" s="20" t="s">
        <v>109</v>
      </c>
      <c r="V192" s="28">
        <v>40.5</v>
      </c>
      <c r="W192" s="22">
        <v>1</v>
      </c>
      <c r="X192" s="23"/>
    </row>
    <row r="193" spans="1:24" s="1" customFormat="1" ht="37.049999999999997" customHeight="1" x14ac:dyDescent="0.3">
      <c r="A193" s="24" t="s">
        <v>23</v>
      </c>
      <c r="B193" s="24" t="s">
        <v>142</v>
      </c>
      <c r="C193" s="12" t="s">
        <v>420</v>
      </c>
      <c r="D193" s="59"/>
      <c r="E193" s="39" t="str">
        <f>HYPERLINK("https://www.google.ru/search?q=1011B881-002&amp;newwindow=1&amp;tbm=isch","Еще фото")</f>
        <v>Еще фото</v>
      </c>
      <c r="F193" s="29" t="s">
        <v>117</v>
      </c>
      <c r="G193" s="24" t="s">
        <v>77</v>
      </c>
      <c r="H193" s="24" t="s">
        <v>78</v>
      </c>
      <c r="I193" s="24" t="s">
        <v>79</v>
      </c>
      <c r="J193" s="14" t="s">
        <v>70</v>
      </c>
      <c r="K193" s="15" t="s">
        <v>30</v>
      </c>
      <c r="L193" s="56"/>
      <c r="M193" s="14" t="s">
        <v>145</v>
      </c>
      <c r="N193" s="14" t="s">
        <v>48</v>
      </c>
      <c r="O193" s="14"/>
      <c r="P193" s="15" t="s">
        <v>119</v>
      </c>
      <c r="Q193" s="16">
        <v>8599</v>
      </c>
      <c r="R193" s="17">
        <v>40</v>
      </c>
      <c r="S193" s="18">
        <v>5933.3099999999995</v>
      </c>
      <c r="T193" s="19" t="s">
        <v>83</v>
      </c>
      <c r="U193" s="20" t="s">
        <v>94</v>
      </c>
      <c r="V193" s="22">
        <v>41</v>
      </c>
      <c r="W193" s="22">
        <v>4</v>
      </c>
      <c r="X193" s="23"/>
    </row>
    <row r="194" spans="1:24" s="1" customFormat="1" ht="35" customHeight="1" x14ac:dyDescent="0.3">
      <c r="A194" s="11" t="s">
        <v>23</v>
      </c>
      <c r="B194" s="11" t="s">
        <v>142</v>
      </c>
      <c r="C194" s="12" t="s">
        <v>421</v>
      </c>
      <c r="D194" s="57"/>
      <c r="E194" s="39" t="str">
        <f>HYPERLINK("https://www.google.ru/search?q=1011B881-406&amp;newwindow=1&amp;tbm=isch","Еще фото")</f>
        <v>Еще фото</v>
      </c>
      <c r="F194" s="13" t="s">
        <v>106</v>
      </c>
      <c r="G194" s="11" t="s">
        <v>77</v>
      </c>
      <c r="H194" s="11" t="s">
        <v>78</v>
      </c>
      <c r="I194" s="14" t="s">
        <v>79</v>
      </c>
      <c r="J194" s="14" t="s">
        <v>70</v>
      </c>
      <c r="K194" s="15" t="s">
        <v>30</v>
      </c>
      <c r="L194" s="55" t="s">
        <v>144</v>
      </c>
      <c r="M194" s="14" t="s">
        <v>145</v>
      </c>
      <c r="N194" s="14" t="s">
        <v>33</v>
      </c>
      <c r="O194" s="14"/>
      <c r="P194" s="15" t="s">
        <v>422</v>
      </c>
      <c r="Q194" s="16">
        <v>8699</v>
      </c>
      <c r="R194" s="17">
        <v>40</v>
      </c>
      <c r="S194" s="18">
        <v>6002.3099999999995</v>
      </c>
      <c r="T194" s="19" t="s">
        <v>83</v>
      </c>
      <c r="U194" s="20" t="s">
        <v>101</v>
      </c>
      <c r="V194" s="22">
        <v>40</v>
      </c>
      <c r="W194" s="22">
        <v>1</v>
      </c>
      <c r="X194" s="23"/>
    </row>
    <row r="195" spans="1:24" s="1" customFormat="1" ht="35" customHeight="1" x14ac:dyDescent="0.3">
      <c r="A195" s="24" t="s">
        <v>23</v>
      </c>
      <c r="B195" s="24" t="s">
        <v>142</v>
      </c>
      <c r="C195" s="12" t="s">
        <v>421</v>
      </c>
      <c r="D195" s="58"/>
      <c r="E195" s="39" t="str">
        <f>HYPERLINK("https://www.google.ru/search?q=1011B881-406&amp;newwindow=1&amp;tbm=isch","Еще фото")</f>
        <v>Еще фото</v>
      </c>
      <c r="F195" s="13" t="s">
        <v>106</v>
      </c>
      <c r="G195" s="24" t="s">
        <v>77</v>
      </c>
      <c r="H195" s="24" t="s">
        <v>78</v>
      </c>
      <c r="I195" s="24" t="s">
        <v>79</v>
      </c>
      <c r="J195" s="14" t="s">
        <v>70</v>
      </c>
      <c r="K195" s="15" t="s">
        <v>30</v>
      </c>
      <c r="L195" s="60"/>
      <c r="M195" s="14" t="s">
        <v>145</v>
      </c>
      <c r="N195" s="14" t="s">
        <v>33</v>
      </c>
      <c r="O195" s="14"/>
      <c r="P195" s="15" t="s">
        <v>422</v>
      </c>
      <c r="Q195" s="16">
        <v>8699</v>
      </c>
      <c r="R195" s="17">
        <v>40</v>
      </c>
      <c r="S195" s="18">
        <v>6002.3099999999995</v>
      </c>
      <c r="T195" s="19" t="s">
        <v>83</v>
      </c>
      <c r="U195" s="20" t="s">
        <v>94</v>
      </c>
      <c r="V195" s="22">
        <v>41</v>
      </c>
      <c r="W195" s="22">
        <v>24</v>
      </c>
      <c r="X195" s="23"/>
    </row>
    <row r="196" spans="1:24" s="1" customFormat="1" ht="37.049999999999997" customHeight="1" x14ac:dyDescent="0.3">
      <c r="A196" s="24" t="s">
        <v>23</v>
      </c>
      <c r="B196" s="24" t="s">
        <v>142</v>
      </c>
      <c r="C196" s="12" t="s">
        <v>421</v>
      </c>
      <c r="D196" s="59"/>
      <c r="E196" s="39" t="str">
        <f>HYPERLINK("https://www.google.ru/search?q=1011B881-406&amp;newwindow=1&amp;tbm=isch","Еще фото")</f>
        <v>Еще фото</v>
      </c>
      <c r="F196" s="13" t="s">
        <v>106</v>
      </c>
      <c r="G196" s="24" t="s">
        <v>77</v>
      </c>
      <c r="H196" s="24" t="s">
        <v>78</v>
      </c>
      <c r="I196" s="24" t="s">
        <v>79</v>
      </c>
      <c r="J196" s="14" t="s">
        <v>70</v>
      </c>
      <c r="K196" s="15" t="s">
        <v>30</v>
      </c>
      <c r="L196" s="56"/>
      <c r="M196" s="14" t="s">
        <v>145</v>
      </c>
      <c r="N196" s="14" t="s">
        <v>33</v>
      </c>
      <c r="O196" s="14"/>
      <c r="P196" s="15" t="s">
        <v>422</v>
      </c>
      <c r="Q196" s="16">
        <v>8699</v>
      </c>
      <c r="R196" s="17">
        <v>40</v>
      </c>
      <c r="S196" s="18">
        <v>6002.3099999999995</v>
      </c>
      <c r="T196" s="19" t="s">
        <v>83</v>
      </c>
      <c r="U196" s="20" t="s">
        <v>95</v>
      </c>
      <c r="V196" s="22">
        <v>42</v>
      </c>
      <c r="W196" s="22">
        <v>1</v>
      </c>
      <c r="X196" s="23"/>
    </row>
    <row r="197" spans="1:24" s="1" customFormat="1" ht="21" customHeight="1" x14ac:dyDescent="0.3">
      <c r="A197" s="11" t="s">
        <v>23</v>
      </c>
      <c r="B197" s="11" t="s">
        <v>271</v>
      </c>
      <c r="C197" s="25" t="s">
        <v>423</v>
      </c>
      <c r="D197" s="57"/>
      <c r="E197" s="39" t="str">
        <f>HYPERLINK("https://www.google.ru/search?q=1011B958-002&amp;newwindow=1&amp;tbm=isch","Еще фото")</f>
        <v>Еще фото</v>
      </c>
      <c r="F197" s="13"/>
      <c r="G197" s="11" t="s">
        <v>77</v>
      </c>
      <c r="H197" s="11" t="s">
        <v>78</v>
      </c>
      <c r="I197" s="14" t="s">
        <v>79</v>
      </c>
      <c r="J197" s="14" t="s">
        <v>70</v>
      </c>
      <c r="K197" s="15" t="s">
        <v>30</v>
      </c>
      <c r="L197" s="55" t="s">
        <v>273</v>
      </c>
      <c r="M197" s="14" t="s">
        <v>213</v>
      </c>
      <c r="N197" s="14" t="s">
        <v>48</v>
      </c>
      <c r="O197" s="14"/>
      <c r="P197" s="15" t="s">
        <v>93</v>
      </c>
      <c r="Q197" s="16">
        <v>26999</v>
      </c>
      <c r="R197" s="17">
        <v>40</v>
      </c>
      <c r="S197" s="18">
        <v>18629.309999999998</v>
      </c>
      <c r="T197" s="19" t="s">
        <v>83</v>
      </c>
      <c r="U197" s="20" t="s">
        <v>114</v>
      </c>
      <c r="V197" s="22">
        <v>39</v>
      </c>
      <c r="W197" s="22">
        <v>2</v>
      </c>
      <c r="X197" s="23"/>
    </row>
    <row r="198" spans="1:24" s="1" customFormat="1" ht="21" customHeight="1" x14ac:dyDescent="0.3">
      <c r="A198" s="24" t="s">
        <v>23</v>
      </c>
      <c r="B198" s="24" t="s">
        <v>271</v>
      </c>
      <c r="C198" s="26" t="s">
        <v>423</v>
      </c>
      <c r="D198" s="58"/>
      <c r="E198" s="39" t="str">
        <f>HYPERLINK("https://www.google.ru/search?q=1011B958-002&amp;newwindow=1&amp;tbm=isch","Еще фото")</f>
        <v>Еще фото</v>
      </c>
      <c r="F198" s="13"/>
      <c r="G198" s="24" t="s">
        <v>77</v>
      </c>
      <c r="H198" s="24" t="s">
        <v>78</v>
      </c>
      <c r="I198" s="24" t="s">
        <v>79</v>
      </c>
      <c r="J198" s="14" t="s">
        <v>70</v>
      </c>
      <c r="K198" s="15" t="s">
        <v>30</v>
      </c>
      <c r="L198" s="60"/>
      <c r="M198" s="14" t="s">
        <v>213</v>
      </c>
      <c r="N198" s="14" t="s">
        <v>48</v>
      </c>
      <c r="O198" s="14"/>
      <c r="P198" s="15" t="s">
        <v>93</v>
      </c>
      <c r="Q198" s="16">
        <v>26999</v>
      </c>
      <c r="R198" s="17">
        <v>40</v>
      </c>
      <c r="S198" s="18">
        <v>18629.309999999998</v>
      </c>
      <c r="T198" s="19" t="s">
        <v>83</v>
      </c>
      <c r="U198" s="20" t="s">
        <v>94</v>
      </c>
      <c r="V198" s="22">
        <v>41</v>
      </c>
      <c r="W198" s="22">
        <v>3</v>
      </c>
      <c r="X198" s="23"/>
    </row>
    <row r="199" spans="1:24" s="1" customFormat="1" ht="21" customHeight="1" x14ac:dyDescent="0.3">
      <c r="A199" s="24" t="s">
        <v>23</v>
      </c>
      <c r="B199" s="24" t="s">
        <v>271</v>
      </c>
      <c r="C199" s="26" t="s">
        <v>423</v>
      </c>
      <c r="D199" s="58"/>
      <c r="E199" s="39" t="str">
        <f>HYPERLINK("https://www.google.ru/search?q=1011B958-002&amp;newwindow=1&amp;tbm=isch","Еще фото")</f>
        <v>Еще фото</v>
      </c>
      <c r="F199" s="13"/>
      <c r="G199" s="24" t="s">
        <v>77</v>
      </c>
      <c r="H199" s="24" t="s">
        <v>78</v>
      </c>
      <c r="I199" s="24" t="s">
        <v>79</v>
      </c>
      <c r="J199" s="14" t="s">
        <v>70</v>
      </c>
      <c r="K199" s="15" t="s">
        <v>30</v>
      </c>
      <c r="L199" s="60"/>
      <c r="M199" s="14" t="s">
        <v>213</v>
      </c>
      <c r="N199" s="14" t="s">
        <v>48</v>
      </c>
      <c r="O199" s="14"/>
      <c r="P199" s="15" t="s">
        <v>93</v>
      </c>
      <c r="Q199" s="16">
        <v>26999</v>
      </c>
      <c r="R199" s="17">
        <v>40</v>
      </c>
      <c r="S199" s="18">
        <v>18629.309999999998</v>
      </c>
      <c r="T199" s="19" t="s">
        <v>83</v>
      </c>
      <c r="U199" s="20" t="s">
        <v>95</v>
      </c>
      <c r="V199" s="22">
        <v>42</v>
      </c>
      <c r="W199" s="22">
        <v>4</v>
      </c>
      <c r="X199" s="23"/>
    </row>
    <row r="200" spans="1:24" s="1" customFormat="1" ht="21" customHeight="1" x14ac:dyDescent="0.3">
      <c r="A200" s="24" t="s">
        <v>23</v>
      </c>
      <c r="B200" s="24" t="s">
        <v>271</v>
      </c>
      <c r="C200" s="26" t="s">
        <v>423</v>
      </c>
      <c r="D200" s="58"/>
      <c r="E200" s="39" t="str">
        <f>HYPERLINK("https://www.google.ru/search?q=1011B958-002&amp;newwindow=1&amp;tbm=isch","Еще фото")</f>
        <v>Еще фото</v>
      </c>
      <c r="F200" s="13"/>
      <c r="G200" s="24" t="s">
        <v>77</v>
      </c>
      <c r="H200" s="24" t="s">
        <v>78</v>
      </c>
      <c r="I200" s="24" t="s">
        <v>79</v>
      </c>
      <c r="J200" s="14" t="s">
        <v>70</v>
      </c>
      <c r="K200" s="15" t="s">
        <v>30</v>
      </c>
      <c r="L200" s="60"/>
      <c r="M200" s="14" t="s">
        <v>213</v>
      </c>
      <c r="N200" s="14" t="s">
        <v>48</v>
      </c>
      <c r="O200" s="14"/>
      <c r="P200" s="15" t="s">
        <v>93</v>
      </c>
      <c r="Q200" s="16">
        <v>26999</v>
      </c>
      <c r="R200" s="17">
        <v>40</v>
      </c>
      <c r="S200" s="18">
        <v>18629.309999999998</v>
      </c>
      <c r="T200" s="19" t="s">
        <v>83</v>
      </c>
      <c r="U200" s="20" t="s">
        <v>96</v>
      </c>
      <c r="V200" s="28">
        <v>42.5</v>
      </c>
      <c r="W200" s="22">
        <v>1</v>
      </c>
      <c r="X200" s="23"/>
    </row>
    <row r="201" spans="1:24" s="1" customFormat="1" ht="32" customHeight="1" x14ac:dyDescent="0.3">
      <c r="A201" s="24" t="s">
        <v>23</v>
      </c>
      <c r="B201" s="24" t="s">
        <v>271</v>
      </c>
      <c r="C201" s="26" t="s">
        <v>423</v>
      </c>
      <c r="D201" s="59"/>
      <c r="E201" s="39" t="str">
        <f>HYPERLINK("https://www.google.ru/search?q=1011B958-002&amp;newwindow=1&amp;tbm=isch","Еще фото")</f>
        <v>Еще фото</v>
      </c>
      <c r="F201" s="13"/>
      <c r="G201" s="24" t="s">
        <v>77</v>
      </c>
      <c r="H201" s="24" t="s">
        <v>78</v>
      </c>
      <c r="I201" s="24" t="s">
        <v>79</v>
      </c>
      <c r="J201" s="14" t="s">
        <v>70</v>
      </c>
      <c r="K201" s="15" t="s">
        <v>30</v>
      </c>
      <c r="L201" s="56"/>
      <c r="M201" s="14" t="s">
        <v>213</v>
      </c>
      <c r="N201" s="14" t="s">
        <v>48</v>
      </c>
      <c r="O201" s="14"/>
      <c r="P201" s="15" t="s">
        <v>93</v>
      </c>
      <c r="Q201" s="16">
        <v>26999</v>
      </c>
      <c r="R201" s="17">
        <v>40</v>
      </c>
      <c r="S201" s="18">
        <v>18629.309999999998</v>
      </c>
      <c r="T201" s="19" t="s">
        <v>83</v>
      </c>
      <c r="U201" s="20" t="s">
        <v>102</v>
      </c>
      <c r="V201" s="22">
        <v>43</v>
      </c>
      <c r="W201" s="22">
        <v>7</v>
      </c>
      <c r="X201" s="23"/>
    </row>
    <row r="202" spans="1:24" s="1" customFormat="1" ht="13.05" customHeight="1" x14ac:dyDescent="0.3">
      <c r="A202" s="11" t="s">
        <v>23</v>
      </c>
      <c r="B202" s="11" t="s">
        <v>271</v>
      </c>
      <c r="C202" s="12" t="s">
        <v>424</v>
      </c>
      <c r="D202" s="57"/>
      <c r="E202" s="39" t="str">
        <f t="shared" ref="E202:E209" si="5">HYPERLINK("https://www.google.ru/search?q=1011B958-102&amp;newwindow=1&amp;tbm=isch","Еще фото")</f>
        <v>Еще фото</v>
      </c>
      <c r="F202" s="13"/>
      <c r="G202" s="11" t="s">
        <v>77</v>
      </c>
      <c r="H202" s="11" t="s">
        <v>78</v>
      </c>
      <c r="I202" s="14" t="s">
        <v>79</v>
      </c>
      <c r="J202" s="14" t="s">
        <v>70</v>
      </c>
      <c r="K202" s="15" t="s">
        <v>30</v>
      </c>
      <c r="L202" s="55" t="s">
        <v>273</v>
      </c>
      <c r="M202" s="14" t="s">
        <v>213</v>
      </c>
      <c r="N202" s="14" t="s">
        <v>169</v>
      </c>
      <c r="O202" s="14"/>
      <c r="P202" s="15" t="s">
        <v>93</v>
      </c>
      <c r="Q202" s="16">
        <v>24999</v>
      </c>
      <c r="R202" s="17">
        <v>40</v>
      </c>
      <c r="S202" s="18">
        <v>17249.309999999998</v>
      </c>
      <c r="T202" s="19" t="s">
        <v>83</v>
      </c>
      <c r="U202" s="30" t="s">
        <v>101</v>
      </c>
      <c r="V202" s="22">
        <v>40</v>
      </c>
      <c r="W202" s="22">
        <v>3</v>
      </c>
      <c r="X202" s="23"/>
    </row>
    <row r="203" spans="1:24" s="1" customFormat="1" ht="13.05" customHeight="1" x14ac:dyDescent="0.3">
      <c r="A203" s="24" t="s">
        <v>23</v>
      </c>
      <c r="B203" s="24" t="s">
        <v>271</v>
      </c>
      <c r="C203" s="12" t="s">
        <v>424</v>
      </c>
      <c r="D203" s="58"/>
      <c r="E203" s="39" t="str">
        <f t="shared" si="5"/>
        <v>Еще фото</v>
      </c>
      <c r="F203" s="13"/>
      <c r="G203" s="24" t="s">
        <v>77</v>
      </c>
      <c r="H203" s="24" t="s">
        <v>78</v>
      </c>
      <c r="I203" s="24" t="s">
        <v>79</v>
      </c>
      <c r="J203" s="14" t="s">
        <v>70</v>
      </c>
      <c r="K203" s="15" t="s">
        <v>30</v>
      </c>
      <c r="L203" s="60"/>
      <c r="M203" s="14" t="s">
        <v>213</v>
      </c>
      <c r="N203" s="14" t="s">
        <v>169</v>
      </c>
      <c r="O203" s="14"/>
      <c r="P203" s="15" t="s">
        <v>93</v>
      </c>
      <c r="Q203" s="16">
        <v>24999</v>
      </c>
      <c r="R203" s="17">
        <v>40</v>
      </c>
      <c r="S203" s="18">
        <v>17249.309999999998</v>
      </c>
      <c r="T203" s="19" t="s">
        <v>83</v>
      </c>
      <c r="U203" s="20" t="s">
        <v>109</v>
      </c>
      <c r="V203" s="28">
        <v>40.5</v>
      </c>
      <c r="W203" s="22">
        <v>2</v>
      </c>
      <c r="X203" s="23"/>
    </row>
    <row r="204" spans="1:24" s="1" customFormat="1" ht="13.05" customHeight="1" x14ac:dyDescent="0.3">
      <c r="A204" s="24" t="s">
        <v>23</v>
      </c>
      <c r="B204" s="24" t="s">
        <v>271</v>
      </c>
      <c r="C204" s="12" t="s">
        <v>424</v>
      </c>
      <c r="D204" s="58"/>
      <c r="E204" s="39" t="str">
        <f t="shared" si="5"/>
        <v>Еще фото</v>
      </c>
      <c r="F204" s="13"/>
      <c r="G204" s="24" t="s">
        <v>77</v>
      </c>
      <c r="H204" s="24" t="s">
        <v>78</v>
      </c>
      <c r="I204" s="24" t="s">
        <v>79</v>
      </c>
      <c r="J204" s="14" t="s">
        <v>70</v>
      </c>
      <c r="K204" s="15" t="s">
        <v>30</v>
      </c>
      <c r="L204" s="60"/>
      <c r="M204" s="14" t="s">
        <v>213</v>
      </c>
      <c r="N204" s="14" t="s">
        <v>169</v>
      </c>
      <c r="O204" s="14"/>
      <c r="P204" s="15" t="s">
        <v>93</v>
      </c>
      <c r="Q204" s="16">
        <v>24999</v>
      </c>
      <c r="R204" s="17">
        <v>40</v>
      </c>
      <c r="S204" s="18">
        <v>17249.309999999998</v>
      </c>
      <c r="T204" s="19" t="s">
        <v>83</v>
      </c>
      <c r="U204" s="20" t="s">
        <v>94</v>
      </c>
      <c r="V204" s="22">
        <v>41</v>
      </c>
      <c r="W204" s="22">
        <v>5</v>
      </c>
      <c r="X204" s="23"/>
    </row>
    <row r="205" spans="1:24" s="1" customFormat="1" ht="13.05" customHeight="1" x14ac:dyDescent="0.3">
      <c r="A205" s="24" t="s">
        <v>23</v>
      </c>
      <c r="B205" s="24" t="s">
        <v>271</v>
      </c>
      <c r="C205" s="12" t="s">
        <v>424</v>
      </c>
      <c r="D205" s="58"/>
      <c r="E205" s="39" t="str">
        <f t="shared" si="5"/>
        <v>Еще фото</v>
      </c>
      <c r="F205" s="13"/>
      <c r="G205" s="24" t="s">
        <v>77</v>
      </c>
      <c r="H205" s="24" t="s">
        <v>78</v>
      </c>
      <c r="I205" s="24" t="s">
        <v>79</v>
      </c>
      <c r="J205" s="14" t="s">
        <v>70</v>
      </c>
      <c r="K205" s="15" t="s">
        <v>30</v>
      </c>
      <c r="L205" s="60"/>
      <c r="M205" s="14" t="s">
        <v>213</v>
      </c>
      <c r="N205" s="14" t="s">
        <v>169</v>
      </c>
      <c r="O205" s="14"/>
      <c r="P205" s="15" t="s">
        <v>93</v>
      </c>
      <c r="Q205" s="16">
        <v>24999</v>
      </c>
      <c r="R205" s="17">
        <v>40</v>
      </c>
      <c r="S205" s="18">
        <v>17249.309999999998</v>
      </c>
      <c r="T205" s="19" t="s">
        <v>83</v>
      </c>
      <c r="U205" s="20" t="s">
        <v>95</v>
      </c>
      <c r="V205" s="22">
        <v>42</v>
      </c>
      <c r="W205" s="22">
        <v>11</v>
      </c>
      <c r="X205" s="23"/>
    </row>
    <row r="206" spans="1:24" s="1" customFormat="1" ht="13.05" customHeight="1" x14ac:dyDescent="0.3">
      <c r="A206" s="24" t="s">
        <v>23</v>
      </c>
      <c r="B206" s="24" t="s">
        <v>271</v>
      </c>
      <c r="C206" s="12" t="s">
        <v>424</v>
      </c>
      <c r="D206" s="58"/>
      <c r="E206" s="39" t="str">
        <f t="shared" si="5"/>
        <v>Еще фото</v>
      </c>
      <c r="F206" s="13"/>
      <c r="G206" s="24" t="s">
        <v>77</v>
      </c>
      <c r="H206" s="24" t="s">
        <v>78</v>
      </c>
      <c r="I206" s="24" t="s">
        <v>79</v>
      </c>
      <c r="J206" s="14" t="s">
        <v>70</v>
      </c>
      <c r="K206" s="15" t="s">
        <v>30</v>
      </c>
      <c r="L206" s="60"/>
      <c r="M206" s="14" t="s">
        <v>213</v>
      </c>
      <c r="N206" s="14" t="s">
        <v>169</v>
      </c>
      <c r="O206" s="14"/>
      <c r="P206" s="15" t="s">
        <v>93</v>
      </c>
      <c r="Q206" s="16">
        <v>24999</v>
      </c>
      <c r="R206" s="17">
        <v>40</v>
      </c>
      <c r="S206" s="18">
        <v>17249.309999999998</v>
      </c>
      <c r="T206" s="19" t="s">
        <v>83</v>
      </c>
      <c r="U206" s="20" t="s">
        <v>96</v>
      </c>
      <c r="V206" s="28">
        <v>42.5</v>
      </c>
      <c r="W206" s="22">
        <v>4</v>
      </c>
      <c r="X206" s="23"/>
    </row>
    <row r="207" spans="1:24" s="1" customFormat="1" ht="13.05" customHeight="1" x14ac:dyDescent="0.3">
      <c r="A207" s="24" t="s">
        <v>23</v>
      </c>
      <c r="B207" s="24" t="s">
        <v>271</v>
      </c>
      <c r="C207" s="12" t="s">
        <v>424</v>
      </c>
      <c r="D207" s="58"/>
      <c r="E207" s="39" t="str">
        <f t="shared" si="5"/>
        <v>Еще фото</v>
      </c>
      <c r="F207" s="13"/>
      <c r="G207" s="24" t="s">
        <v>77</v>
      </c>
      <c r="H207" s="24" t="s">
        <v>78</v>
      </c>
      <c r="I207" s="24" t="s">
        <v>79</v>
      </c>
      <c r="J207" s="14" t="s">
        <v>70</v>
      </c>
      <c r="K207" s="15" t="s">
        <v>30</v>
      </c>
      <c r="L207" s="60"/>
      <c r="M207" s="14" t="s">
        <v>213</v>
      </c>
      <c r="N207" s="14" t="s">
        <v>169</v>
      </c>
      <c r="O207" s="14"/>
      <c r="P207" s="15" t="s">
        <v>93</v>
      </c>
      <c r="Q207" s="16">
        <v>24999</v>
      </c>
      <c r="R207" s="17">
        <v>40</v>
      </c>
      <c r="S207" s="18">
        <v>17249.309999999998</v>
      </c>
      <c r="T207" s="19" t="s">
        <v>83</v>
      </c>
      <c r="U207" s="20" t="s">
        <v>102</v>
      </c>
      <c r="V207" s="22">
        <v>43</v>
      </c>
      <c r="W207" s="22">
        <v>7</v>
      </c>
      <c r="X207" s="23"/>
    </row>
    <row r="208" spans="1:24" s="1" customFormat="1" ht="13.05" customHeight="1" x14ac:dyDescent="0.3">
      <c r="A208" s="24" t="s">
        <v>23</v>
      </c>
      <c r="B208" s="24" t="s">
        <v>271</v>
      </c>
      <c r="C208" s="12" t="s">
        <v>424</v>
      </c>
      <c r="D208" s="58"/>
      <c r="E208" s="39" t="str">
        <f t="shared" si="5"/>
        <v>Еще фото</v>
      </c>
      <c r="F208" s="13"/>
      <c r="G208" s="24" t="s">
        <v>77</v>
      </c>
      <c r="H208" s="24" t="s">
        <v>78</v>
      </c>
      <c r="I208" s="24" t="s">
        <v>79</v>
      </c>
      <c r="J208" s="14" t="s">
        <v>70</v>
      </c>
      <c r="K208" s="15" t="s">
        <v>30</v>
      </c>
      <c r="L208" s="60"/>
      <c r="M208" s="14" t="s">
        <v>213</v>
      </c>
      <c r="N208" s="14" t="s">
        <v>169</v>
      </c>
      <c r="O208" s="14"/>
      <c r="P208" s="15" t="s">
        <v>93</v>
      </c>
      <c r="Q208" s="16">
        <v>24999</v>
      </c>
      <c r="R208" s="17">
        <v>40</v>
      </c>
      <c r="S208" s="18">
        <v>17249.309999999998</v>
      </c>
      <c r="T208" s="19" t="s">
        <v>83</v>
      </c>
      <c r="U208" s="20" t="s">
        <v>120</v>
      </c>
      <c r="V208" s="22">
        <v>45</v>
      </c>
      <c r="W208" s="22">
        <v>2</v>
      </c>
      <c r="X208" s="23"/>
    </row>
    <row r="209" spans="1:24" s="1" customFormat="1" ht="18" customHeight="1" x14ac:dyDescent="0.3">
      <c r="A209" s="24" t="s">
        <v>23</v>
      </c>
      <c r="B209" s="24" t="s">
        <v>271</v>
      </c>
      <c r="C209" s="12" t="s">
        <v>424</v>
      </c>
      <c r="D209" s="59"/>
      <c r="E209" s="39" t="str">
        <f t="shared" si="5"/>
        <v>Еще фото</v>
      </c>
      <c r="F209" s="13"/>
      <c r="G209" s="24" t="s">
        <v>77</v>
      </c>
      <c r="H209" s="24" t="s">
        <v>78</v>
      </c>
      <c r="I209" s="24" t="s">
        <v>79</v>
      </c>
      <c r="J209" s="14" t="s">
        <v>70</v>
      </c>
      <c r="K209" s="15" t="s">
        <v>30</v>
      </c>
      <c r="L209" s="56"/>
      <c r="M209" s="14" t="s">
        <v>213</v>
      </c>
      <c r="N209" s="14" t="s">
        <v>169</v>
      </c>
      <c r="O209" s="14"/>
      <c r="P209" s="15" t="s">
        <v>93</v>
      </c>
      <c r="Q209" s="16">
        <v>24999</v>
      </c>
      <c r="R209" s="17">
        <v>40</v>
      </c>
      <c r="S209" s="18">
        <v>17249.309999999998</v>
      </c>
      <c r="T209" s="19" t="s">
        <v>83</v>
      </c>
      <c r="U209" s="20" t="s">
        <v>425</v>
      </c>
      <c r="V209" s="28">
        <v>46.5</v>
      </c>
      <c r="W209" s="22">
        <v>2</v>
      </c>
      <c r="X209" s="23"/>
    </row>
    <row r="210" spans="1:24" s="1" customFormat="1" ht="11" customHeight="1" x14ac:dyDescent="0.3">
      <c r="A210" s="11" t="s">
        <v>23</v>
      </c>
      <c r="B210" s="11" t="s">
        <v>321</v>
      </c>
      <c r="C210" s="12" t="s">
        <v>426</v>
      </c>
      <c r="D210" s="57"/>
      <c r="E210" s="39" t="str">
        <f t="shared" ref="E210:E218" si="6">HYPERLINK("https://www.google.ru/search?q=1011B960-002&amp;newwindow=1&amp;tbm=isch","Еще фото")</f>
        <v>Еще фото</v>
      </c>
      <c r="F210" s="29" t="s">
        <v>117</v>
      </c>
      <c r="G210" s="11" t="s">
        <v>77</v>
      </c>
      <c r="H210" s="11" t="s">
        <v>78</v>
      </c>
      <c r="I210" s="14" t="s">
        <v>79</v>
      </c>
      <c r="J210" s="14" t="s">
        <v>70</v>
      </c>
      <c r="K210" s="15" t="s">
        <v>30</v>
      </c>
      <c r="L210" s="55" t="s">
        <v>323</v>
      </c>
      <c r="M210" s="14" t="s">
        <v>270</v>
      </c>
      <c r="N210" s="14" t="s">
        <v>48</v>
      </c>
      <c r="O210" s="14"/>
      <c r="P210" s="15" t="s">
        <v>419</v>
      </c>
      <c r="Q210" s="16">
        <v>19999</v>
      </c>
      <c r="R210" s="17">
        <v>40</v>
      </c>
      <c r="S210" s="18">
        <v>13799.309999999998</v>
      </c>
      <c r="T210" s="19" t="s">
        <v>83</v>
      </c>
      <c r="U210" s="20" t="s">
        <v>114</v>
      </c>
      <c r="V210" s="22">
        <v>39</v>
      </c>
      <c r="W210" s="22">
        <v>4</v>
      </c>
      <c r="X210" s="23"/>
    </row>
    <row r="211" spans="1:24" s="1" customFormat="1" ht="11" customHeight="1" x14ac:dyDescent="0.3">
      <c r="A211" s="24" t="s">
        <v>23</v>
      </c>
      <c r="B211" s="24" t="s">
        <v>321</v>
      </c>
      <c r="C211" s="12" t="s">
        <v>426</v>
      </c>
      <c r="D211" s="58"/>
      <c r="E211" s="39" t="str">
        <f t="shared" si="6"/>
        <v>Еще фото</v>
      </c>
      <c r="F211" s="29" t="s">
        <v>117</v>
      </c>
      <c r="G211" s="24" t="s">
        <v>77</v>
      </c>
      <c r="H211" s="24" t="s">
        <v>78</v>
      </c>
      <c r="I211" s="24" t="s">
        <v>79</v>
      </c>
      <c r="J211" s="14" t="s">
        <v>70</v>
      </c>
      <c r="K211" s="15" t="s">
        <v>30</v>
      </c>
      <c r="L211" s="60"/>
      <c r="M211" s="14" t="s">
        <v>270</v>
      </c>
      <c r="N211" s="14" t="s">
        <v>48</v>
      </c>
      <c r="O211" s="14"/>
      <c r="P211" s="15" t="s">
        <v>419</v>
      </c>
      <c r="Q211" s="16">
        <v>19999</v>
      </c>
      <c r="R211" s="17">
        <v>40</v>
      </c>
      <c r="S211" s="18">
        <v>13799.309999999998</v>
      </c>
      <c r="T211" s="19" t="s">
        <v>83</v>
      </c>
      <c r="U211" s="20" t="s">
        <v>101</v>
      </c>
      <c r="V211" s="22">
        <v>40</v>
      </c>
      <c r="W211" s="22">
        <v>2</v>
      </c>
      <c r="X211" s="23"/>
    </row>
    <row r="212" spans="1:24" s="1" customFormat="1" ht="11" customHeight="1" x14ac:dyDescent="0.3">
      <c r="A212" s="24" t="s">
        <v>23</v>
      </c>
      <c r="B212" s="24" t="s">
        <v>321</v>
      </c>
      <c r="C212" s="12" t="s">
        <v>426</v>
      </c>
      <c r="D212" s="58"/>
      <c r="E212" s="39" t="str">
        <f t="shared" si="6"/>
        <v>Еще фото</v>
      </c>
      <c r="F212" s="29" t="s">
        <v>117</v>
      </c>
      <c r="G212" s="24" t="s">
        <v>77</v>
      </c>
      <c r="H212" s="24" t="s">
        <v>78</v>
      </c>
      <c r="I212" s="24" t="s">
        <v>79</v>
      </c>
      <c r="J212" s="14" t="s">
        <v>70</v>
      </c>
      <c r="K212" s="15" t="s">
        <v>30</v>
      </c>
      <c r="L212" s="60"/>
      <c r="M212" s="14" t="s">
        <v>270</v>
      </c>
      <c r="N212" s="14" t="s">
        <v>48</v>
      </c>
      <c r="O212" s="14"/>
      <c r="P212" s="15" t="s">
        <v>419</v>
      </c>
      <c r="Q212" s="16">
        <v>19999</v>
      </c>
      <c r="R212" s="17">
        <v>40</v>
      </c>
      <c r="S212" s="18">
        <v>13799.309999999998</v>
      </c>
      <c r="T212" s="19" t="s">
        <v>83</v>
      </c>
      <c r="U212" s="20" t="s">
        <v>109</v>
      </c>
      <c r="V212" s="28">
        <v>40.5</v>
      </c>
      <c r="W212" s="22">
        <v>4</v>
      </c>
      <c r="X212" s="23"/>
    </row>
    <row r="213" spans="1:24" s="1" customFormat="1" ht="11" customHeight="1" x14ac:dyDescent="0.3">
      <c r="A213" s="24" t="s">
        <v>23</v>
      </c>
      <c r="B213" s="24" t="s">
        <v>321</v>
      </c>
      <c r="C213" s="12" t="s">
        <v>426</v>
      </c>
      <c r="D213" s="58"/>
      <c r="E213" s="39" t="str">
        <f t="shared" si="6"/>
        <v>Еще фото</v>
      </c>
      <c r="F213" s="29" t="s">
        <v>117</v>
      </c>
      <c r="G213" s="24" t="s">
        <v>77</v>
      </c>
      <c r="H213" s="24" t="s">
        <v>78</v>
      </c>
      <c r="I213" s="24" t="s">
        <v>79</v>
      </c>
      <c r="J213" s="14" t="s">
        <v>70</v>
      </c>
      <c r="K213" s="15" t="s">
        <v>30</v>
      </c>
      <c r="L213" s="60"/>
      <c r="M213" s="14" t="s">
        <v>270</v>
      </c>
      <c r="N213" s="14" t="s">
        <v>48</v>
      </c>
      <c r="O213" s="14"/>
      <c r="P213" s="15" t="s">
        <v>419</v>
      </c>
      <c r="Q213" s="16">
        <v>19999</v>
      </c>
      <c r="R213" s="17">
        <v>40</v>
      </c>
      <c r="S213" s="18">
        <v>13799.309999999998</v>
      </c>
      <c r="T213" s="19" t="s">
        <v>83</v>
      </c>
      <c r="U213" s="20" t="s">
        <v>94</v>
      </c>
      <c r="V213" s="22">
        <v>41</v>
      </c>
      <c r="W213" s="22">
        <v>3</v>
      </c>
      <c r="X213" s="23"/>
    </row>
    <row r="214" spans="1:24" s="1" customFormat="1" ht="11" customHeight="1" x14ac:dyDescent="0.3">
      <c r="A214" s="24" t="s">
        <v>23</v>
      </c>
      <c r="B214" s="24" t="s">
        <v>321</v>
      </c>
      <c r="C214" s="12" t="s">
        <v>426</v>
      </c>
      <c r="D214" s="58"/>
      <c r="E214" s="39" t="str">
        <f t="shared" si="6"/>
        <v>Еще фото</v>
      </c>
      <c r="F214" s="29" t="s">
        <v>117</v>
      </c>
      <c r="G214" s="24" t="s">
        <v>77</v>
      </c>
      <c r="H214" s="24" t="s">
        <v>78</v>
      </c>
      <c r="I214" s="24" t="s">
        <v>79</v>
      </c>
      <c r="J214" s="14" t="s">
        <v>70</v>
      </c>
      <c r="K214" s="15" t="s">
        <v>30</v>
      </c>
      <c r="L214" s="60"/>
      <c r="M214" s="14" t="s">
        <v>270</v>
      </c>
      <c r="N214" s="14" t="s">
        <v>48</v>
      </c>
      <c r="O214" s="14"/>
      <c r="P214" s="15" t="s">
        <v>419</v>
      </c>
      <c r="Q214" s="16">
        <v>19999</v>
      </c>
      <c r="R214" s="17">
        <v>40</v>
      </c>
      <c r="S214" s="18">
        <v>13799.309999999998</v>
      </c>
      <c r="T214" s="19" t="s">
        <v>83</v>
      </c>
      <c r="U214" s="20" t="s">
        <v>95</v>
      </c>
      <c r="V214" s="22">
        <v>42</v>
      </c>
      <c r="W214" s="22">
        <v>7</v>
      </c>
      <c r="X214" s="23"/>
    </row>
    <row r="215" spans="1:24" s="1" customFormat="1" ht="11" customHeight="1" x14ac:dyDescent="0.3">
      <c r="A215" s="24" t="s">
        <v>23</v>
      </c>
      <c r="B215" s="24" t="s">
        <v>321</v>
      </c>
      <c r="C215" s="12" t="s">
        <v>426</v>
      </c>
      <c r="D215" s="58"/>
      <c r="E215" s="39" t="str">
        <f t="shared" si="6"/>
        <v>Еще фото</v>
      </c>
      <c r="F215" s="29" t="s">
        <v>117</v>
      </c>
      <c r="G215" s="24" t="s">
        <v>77</v>
      </c>
      <c r="H215" s="24" t="s">
        <v>78</v>
      </c>
      <c r="I215" s="24" t="s">
        <v>79</v>
      </c>
      <c r="J215" s="14" t="s">
        <v>70</v>
      </c>
      <c r="K215" s="15" t="s">
        <v>30</v>
      </c>
      <c r="L215" s="60"/>
      <c r="M215" s="14" t="s">
        <v>270</v>
      </c>
      <c r="N215" s="14" t="s">
        <v>48</v>
      </c>
      <c r="O215" s="14"/>
      <c r="P215" s="15" t="s">
        <v>419</v>
      </c>
      <c r="Q215" s="16">
        <v>19999</v>
      </c>
      <c r="R215" s="17">
        <v>40</v>
      </c>
      <c r="S215" s="18">
        <v>13799.309999999998</v>
      </c>
      <c r="T215" s="19" t="s">
        <v>83</v>
      </c>
      <c r="U215" s="20" t="s">
        <v>96</v>
      </c>
      <c r="V215" s="28">
        <v>42.5</v>
      </c>
      <c r="W215" s="22">
        <v>7</v>
      </c>
      <c r="X215" s="23"/>
    </row>
    <row r="216" spans="1:24" s="1" customFormat="1" ht="11" customHeight="1" x14ac:dyDescent="0.3">
      <c r="A216" s="24" t="s">
        <v>23</v>
      </c>
      <c r="B216" s="24" t="s">
        <v>321</v>
      </c>
      <c r="C216" s="12" t="s">
        <v>426</v>
      </c>
      <c r="D216" s="58"/>
      <c r="E216" s="39" t="str">
        <f t="shared" si="6"/>
        <v>Еще фото</v>
      </c>
      <c r="F216" s="29" t="s">
        <v>117</v>
      </c>
      <c r="G216" s="24" t="s">
        <v>77</v>
      </c>
      <c r="H216" s="24" t="s">
        <v>78</v>
      </c>
      <c r="I216" s="24" t="s">
        <v>79</v>
      </c>
      <c r="J216" s="14" t="s">
        <v>70</v>
      </c>
      <c r="K216" s="15" t="s">
        <v>30</v>
      </c>
      <c r="L216" s="60"/>
      <c r="M216" s="14" t="s">
        <v>270</v>
      </c>
      <c r="N216" s="14" t="s">
        <v>48</v>
      </c>
      <c r="O216" s="14"/>
      <c r="P216" s="15" t="s">
        <v>419</v>
      </c>
      <c r="Q216" s="16">
        <v>19999</v>
      </c>
      <c r="R216" s="17">
        <v>40</v>
      </c>
      <c r="S216" s="18">
        <v>13799.309999999998</v>
      </c>
      <c r="T216" s="19" t="s">
        <v>83</v>
      </c>
      <c r="U216" s="20" t="s">
        <v>102</v>
      </c>
      <c r="V216" s="22">
        <v>43</v>
      </c>
      <c r="W216" s="22">
        <v>5</v>
      </c>
      <c r="X216" s="23"/>
    </row>
    <row r="217" spans="1:24" s="1" customFormat="1" ht="11" customHeight="1" x14ac:dyDescent="0.3">
      <c r="A217" s="24" t="s">
        <v>23</v>
      </c>
      <c r="B217" s="24" t="s">
        <v>321</v>
      </c>
      <c r="C217" s="12" t="s">
        <v>426</v>
      </c>
      <c r="D217" s="58"/>
      <c r="E217" s="39" t="str">
        <f t="shared" si="6"/>
        <v>Еще фото</v>
      </c>
      <c r="F217" s="29" t="s">
        <v>117</v>
      </c>
      <c r="G217" s="24" t="s">
        <v>77</v>
      </c>
      <c r="H217" s="24" t="s">
        <v>78</v>
      </c>
      <c r="I217" s="24" t="s">
        <v>79</v>
      </c>
      <c r="J217" s="14" t="s">
        <v>70</v>
      </c>
      <c r="K217" s="15" t="s">
        <v>30</v>
      </c>
      <c r="L217" s="60"/>
      <c r="M217" s="14" t="s">
        <v>270</v>
      </c>
      <c r="N217" s="14" t="s">
        <v>48</v>
      </c>
      <c r="O217" s="14"/>
      <c r="P217" s="15" t="s">
        <v>419</v>
      </c>
      <c r="Q217" s="16">
        <v>19999</v>
      </c>
      <c r="R217" s="17">
        <v>40</v>
      </c>
      <c r="S217" s="18">
        <v>13799.309999999998</v>
      </c>
      <c r="T217" s="19" t="s">
        <v>83</v>
      </c>
      <c r="U217" s="20" t="s">
        <v>308</v>
      </c>
      <c r="V217" s="28">
        <v>43.5</v>
      </c>
      <c r="W217" s="22">
        <v>1</v>
      </c>
      <c r="X217" s="23"/>
    </row>
    <row r="218" spans="1:24" s="1" customFormat="1" ht="11" customHeight="1" x14ac:dyDescent="0.3">
      <c r="A218" s="24" t="s">
        <v>23</v>
      </c>
      <c r="B218" s="24" t="s">
        <v>321</v>
      </c>
      <c r="C218" s="12" t="s">
        <v>426</v>
      </c>
      <c r="D218" s="59"/>
      <c r="E218" s="39" t="str">
        <f t="shared" si="6"/>
        <v>Еще фото</v>
      </c>
      <c r="F218" s="29" t="s">
        <v>117</v>
      </c>
      <c r="G218" s="24" t="s">
        <v>77</v>
      </c>
      <c r="H218" s="24" t="s">
        <v>78</v>
      </c>
      <c r="I218" s="24" t="s">
        <v>79</v>
      </c>
      <c r="J218" s="14" t="s">
        <v>70</v>
      </c>
      <c r="K218" s="15" t="s">
        <v>30</v>
      </c>
      <c r="L218" s="56"/>
      <c r="M218" s="14" t="s">
        <v>270</v>
      </c>
      <c r="N218" s="14" t="s">
        <v>48</v>
      </c>
      <c r="O218" s="14"/>
      <c r="P218" s="15" t="s">
        <v>419</v>
      </c>
      <c r="Q218" s="16">
        <v>19999</v>
      </c>
      <c r="R218" s="17">
        <v>40</v>
      </c>
      <c r="S218" s="18">
        <v>13799.309999999998</v>
      </c>
      <c r="T218" s="19" t="s">
        <v>83</v>
      </c>
      <c r="U218" s="20" t="s">
        <v>120</v>
      </c>
      <c r="V218" s="22">
        <v>45</v>
      </c>
      <c r="W218" s="22">
        <v>1</v>
      </c>
      <c r="X218" s="23"/>
    </row>
    <row r="219" spans="1:24" s="1" customFormat="1" ht="35" customHeight="1" x14ac:dyDescent="0.3">
      <c r="A219" s="11" t="s">
        <v>23</v>
      </c>
      <c r="B219" s="11" t="s">
        <v>321</v>
      </c>
      <c r="C219" s="12" t="s">
        <v>427</v>
      </c>
      <c r="D219" s="57"/>
      <c r="E219" s="39" t="str">
        <f>HYPERLINK("https://www.google.ru/search?q=1011B960-101&amp;newwindow=1&amp;tbm=isch","Еще фото")</f>
        <v>Еще фото</v>
      </c>
      <c r="F219" s="13"/>
      <c r="G219" s="11" t="s">
        <v>77</v>
      </c>
      <c r="H219" s="11" t="s">
        <v>78</v>
      </c>
      <c r="I219" s="14" t="s">
        <v>79</v>
      </c>
      <c r="J219" s="14" t="s">
        <v>70</v>
      </c>
      <c r="K219" s="15" t="s">
        <v>30</v>
      </c>
      <c r="L219" s="55" t="s">
        <v>323</v>
      </c>
      <c r="M219" s="14" t="s">
        <v>270</v>
      </c>
      <c r="N219" s="14" t="s">
        <v>169</v>
      </c>
      <c r="O219" s="14"/>
      <c r="P219" s="15" t="s">
        <v>419</v>
      </c>
      <c r="Q219" s="16">
        <v>19999</v>
      </c>
      <c r="R219" s="17">
        <v>40</v>
      </c>
      <c r="S219" s="18">
        <v>13799.309999999998</v>
      </c>
      <c r="T219" s="19" t="s">
        <v>83</v>
      </c>
      <c r="U219" s="20" t="s">
        <v>95</v>
      </c>
      <c r="V219" s="22">
        <v>42</v>
      </c>
      <c r="W219" s="22">
        <v>5</v>
      </c>
      <c r="X219" s="23"/>
    </row>
    <row r="220" spans="1:24" s="1" customFormat="1" ht="35" customHeight="1" x14ac:dyDescent="0.3">
      <c r="A220" s="24" t="s">
        <v>23</v>
      </c>
      <c r="B220" s="24" t="s">
        <v>321</v>
      </c>
      <c r="C220" s="12" t="s">
        <v>427</v>
      </c>
      <c r="D220" s="58"/>
      <c r="E220" s="39" t="str">
        <f>HYPERLINK("https://www.google.ru/search?q=1011B960-101&amp;newwindow=1&amp;tbm=isch","Еще фото")</f>
        <v>Еще фото</v>
      </c>
      <c r="F220" s="13"/>
      <c r="G220" s="24" t="s">
        <v>77</v>
      </c>
      <c r="H220" s="24" t="s">
        <v>78</v>
      </c>
      <c r="I220" s="24" t="s">
        <v>79</v>
      </c>
      <c r="J220" s="14" t="s">
        <v>70</v>
      </c>
      <c r="K220" s="15" t="s">
        <v>30</v>
      </c>
      <c r="L220" s="60"/>
      <c r="M220" s="14" t="s">
        <v>270</v>
      </c>
      <c r="N220" s="14" t="s">
        <v>169</v>
      </c>
      <c r="O220" s="14"/>
      <c r="P220" s="15" t="s">
        <v>419</v>
      </c>
      <c r="Q220" s="16">
        <v>19999</v>
      </c>
      <c r="R220" s="17">
        <v>40</v>
      </c>
      <c r="S220" s="18">
        <v>13799.309999999998</v>
      </c>
      <c r="T220" s="19" t="s">
        <v>83</v>
      </c>
      <c r="U220" s="20" t="s">
        <v>96</v>
      </c>
      <c r="V220" s="28">
        <v>42.5</v>
      </c>
      <c r="W220" s="22">
        <v>3</v>
      </c>
      <c r="X220" s="23"/>
    </row>
    <row r="221" spans="1:24" s="1" customFormat="1" ht="37.049999999999997" customHeight="1" x14ac:dyDescent="0.3">
      <c r="A221" s="24" t="s">
        <v>23</v>
      </c>
      <c r="B221" s="24" t="s">
        <v>321</v>
      </c>
      <c r="C221" s="12" t="s">
        <v>427</v>
      </c>
      <c r="D221" s="59"/>
      <c r="E221" s="39" t="str">
        <f>HYPERLINK("https://www.google.ru/search?q=1011B960-101&amp;newwindow=1&amp;tbm=isch","Еще фото")</f>
        <v>Еще фото</v>
      </c>
      <c r="F221" s="13"/>
      <c r="G221" s="24" t="s">
        <v>77</v>
      </c>
      <c r="H221" s="24" t="s">
        <v>78</v>
      </c>
      <c r="I221" s="24" t="s">
        <v>79</v>
      </c>
      <c r="J221" s="14" t="s">
        <v>70</v>
      </c>
      <c r="K221" s="15" t="s">
        <v>30</v>
      </c>
      <c r="L221" s="56"/>
      <c r="M221" s="14" t="s">
        <v>270</v>
      </c>
      <c r="N221" s="14" t="s">
        <v>169</v>
      </c>
      <c r="O221" s="14"/>
      <c r="P221" s="15" t="s">
        <v>419</v>
      </c>
      <c r="Q221" s="16">
        <v>19999</v>
      </c>
      <c r="R221" s="17">
        <v>40</v>
      </c>
      <c r="S221" s="18">
        <v>13799.309999999998</v>
      </c>
      <c r="T221" s="19" t="s">
        <v>83</v>
      </c>
      <c r="U221" s="20" t="s">
        <v>102</v>
      </c>
      <c r="V221" s="22">
        <v>43</v>
      </c>
      <c r="W221" s="22">
        <v>2</v>
      </c>
      <c r="X221" s="23"/>
    </row>
    <row r="222" spans="1:24" s="1" customFormat="1" ht="108" customHeight="1" x14ac:dyDescent="0.3">
      <c r="A222" s="11" t="s">
        <v>23</v>
      </c>
      <c r="B222" s="11" t="s">
        <v>357</v>
      </c>
      <c r="C222" s="12" t="s">
        <v>428</v>
      </c>
      <c r="D222" s="27"/>
      <c r="E222" s="39" t="str">
        <f>HYPERLINK("https://www.google.ru/search?q=1011B962-003&amp;newwindow=1&amp;tbm=isch","Еще фото")</f>
        <v>Еще фото</v>
      </c>
      <c r="F222" s="13" t="s">
        <v>106</v>
      </c>
      <c r="G222" s="11" t="s">
        <v>77</v>
      </c>
      <c r="H222" s="11" t="s">
        <v>78</v>
      </c>
      <c r="I222" s="14" t="s">
        <v>79</v>
      </c>
      <c r="J222" s="14" t="s">
        <v>70</v>
      </c>
      <c r="K222" s="15" t="s">
        <v>30</v>
      </c>
      <c r="L222" s="14" t="s">
        <v>398</v>
      </c>
      <c r="M222" s="14" t="s">
        <v>360</v>
      </c>
      <c r="N222" s="14" t="s">
        <v>48</v>
      </c>
      <c r="O222" s="14"/>
      <c r="P222" s="15" t="s">
        <v>93</v>
      </c>
      <c r="Q222" s="16">
        <v>13699</v>
      </c>
      <c r="R222" s="17">
        <v>40</v>
      </c>
      <c r="S222" s="18">
        <v>9452.31</v>
      </c>
      <c r="T222" s="19" t="s">
        <v>83</v>
      </c>
      <c r="U222" s="20" t="s">
        <v>102</v>
      </c>
      <c r="V222" s="22">
        <v>43</v>
      </c>
      <c r="W222" s="22">
        <v>1</v>
      </c>
      <c r="X222" s="23"/>
    </row>
    <row r="223" spans="1:24" s="1" customFormat="1" ht="52.05" customHeight="1" x14ac:dyDescent="0.3">
      <c r="A223" s="11" t="s">
        <v>23</v>
      </c>
      <c r="B223" s="11" t="s">
        <v>357</v>
      </c>
      <c r="C223" s="12" t="s">
        <v>429</v>
      </c>
      <c r="D223" s="53"/>
      <c r="E223" s="39" t="str">
        <f>HYPERLINK("https://www.google.ru/search?q=1011B962-004&amp;newwindow=1&amp;tbm=isch","Еще фото")</f>
        <v>Еще фото</v>
      </c>
      <c r="F223" s="13" t="s">
        <v>106</v>
      </c>
      <c r="G223" s="11" t="s">
        <v>77</v>
      </c>
      <c r="H223" s="11" t="s">
        <v>78</v>
      </c>
      <c r="I223" s="14" t="s">
        <v>79</v>
      </c>
      <c r="J223" s="14" t="s">
        <v>70</v>
      </c>
      <c r="K223" s="15" t="s">
        <v>30</v>
      </c>
      <c r="L223" s="55" t="s">
        <v>398</v>
      </c>
      <c r="M223" s="14" t="s">
        <v>360</v>
      </c>
      <c r="N223" s="14" t="s">
        <v>48</v>
      </c>
      <c r="O223" s="14"/>
      <c r="P223" s="15" t="s">
        <v>93</v>
      </c>
      <c r="Q223" s="16">
        <v>13699</v>
      </c>
      <c r="R223" s="17">
        <v>40</v>
      </c>
      <c r="S223" s="18">
        <v>9452.31</v>
      </c>
      <c r="T223" s="19" t="s">
        <v>83</v>
      </c>
      <c r="U223" s="20" t="s">
        <v>94</v>
      </c>
      <c r="V223" s="22">
        <v>41</v>
      </c>
      <c r="W223" s="22">
        <v>1</v>
      </c>
      <c r="X223" s="23"/>
    </row>
    <row r="224" spans="1:24" s="1" customFormat="1" ht="61.05" customHeight="1" x14ac:dyDescent="0.3">
      <c r="A224" s="24" t="s">
        <v>23</v>
      </c>
      <c r="B224" s="24" t="s">
        <v>357</v>
      </c>
      <c r="C224" s="12" t="s">
        <v>429</v>
      </c>
      <c r="D224" s="54"/>
      <c r="E224" s="39" t="str">
        <f>HYPERLINK("https://www.google.ru/search?q=1011B962-004&amp;newwindow=1&amp;tbm=isch","Еще фото")</f>
        <v>Еще фото</v>
      </c>
      <c r="F224" s="13" t="s">
        <v>106</v>
      </c>
      <c r="G224" s="24" t="s">
        <v>77</v>
      </c>
      <c r="H224" s="24" t="s">
        <v>78</v>
      </c>
      <c r="I224" s="24" t="s">
        <v>79</v>
      </c>
      <c r="J224" s="14" t="s">
        <v>70</v>
      </c>
      <c r="K224" s="15" t="s">
        <v>30</v>
      </c>
      <c r="L224" s="56"/>
      <c r="M224" s="14" t="s">
        <v>360</v>
      </c>
      <c r="N224" s="14" t="s">
        <v>48</v>
      </c>
      <c r="O224" s="14"/>
      <c r="P224" s="15" t="s">
        <v>93</v>
      </c>
      <c r="Q224" s="16">
        <v>13699</v>
      </c>
      <c r="R224" s="17">
        <v>40</v>
      </c>
      <c r="S224" s="18">
        <v>9452.31</v>
      </c>
      <c r="T224" s="19" t="s">
        <v>83</v>
      </c>
      <c r="U224" s="20" t="s">
        <v>308</v>
      </c>
      <c r="V224" s="28">
        <v>43.5</v>
      </c>
      <c r="W224" s="22">
        <v>2</v>
      </c>
      <c r="X224" s="23"/>
    </row>
    <row r="225" spans="1:24" s="1" customFormat="1" ht="11" customHeight="1" x14ac:dyDescent="0.3">
      <c r="A225" s="11" t="s">
        <v>23</v>
      </c>
      <c r="B225" s="11" t="s">
        <v>190</v>
      </c>
      <c r="C225" s="12" t="s">
        <v>430</v>
      </c>
      <c r="D225" s="57"/>
      <c r="E225" s="39" t="str">
        <f t="shared" ref="E225:E233" si="7">HYPERLINK("https://www.google.ru/search?q=1011B979-020&amp;newwindow=1&amp;tbm=isch","Еще фото")</f>
        <v>Еще фото</v>
      </c>
      <c r="F225" s="29" t="s">
        <v>117</v>
      </c>
      <c r="G225" s="11" t="s">
        <v>77</v>
      </c>
      <c r="H225" s="11" t="s">
        <v>78</v>
      </c>
      <c r="I225" s="14" t="s">
        <v>79</v>
      </c>
      <c r="J225" s="14" t="s">
        <v>153</v>
      </c>
      <c r="K225" s="15" t="s">
        <v>30</v>
      </c>
      <c r="L225" s="55" t="s">
        <v>431</v>
      </c>
      <c r="M225" s="14" t="s">
        <v>189</v>
      </c>
      <c r="N225" s="14" t="s">
        <v>100</v>
      </c>
      <c r="O225" s="14"/>
      <c r="P225" s="15" t="s">
        <v>119</v>
      </c>
      <c r="Q225" s="16">
        <v>12299</v>
      </c>
      <c r="R225" s="17">
        <v>40</v>
      </c>
      <c r="S225" s="18">
        <v>8486.31</v>
      </c>
      <c r="T225" s="19" t="s">
        <v>83</v>
      </c>
      <c r="U225" s="20" t="s">
        <v>87</v>
      </c>
      <c r="V225" s="21" t="s">
        <v>134</v>
      </c>
      <c r="W225" s="22">
        <v>40</v>
      </c>
      <c r="X225" s="23"/>
    </row>
    <row r="226" spans="1:24" s="1" customFormat="1" ht="11" customHeight="1" x14ac:dyDescent="0.3">
      <c r="A226" s="24" t="s">
        <v>23</v>
      </c>
      <c r="B226" s="24" t="s">
        <v>190</v>
      </c>
      <c r="C226" s="12" t="s">
        <v>430</v>
      </c>
      <c r="D226" s="58"/>
      <c r="E226" s="39" t="str">
        <f t="shared" si="7"/>
        <v>Еще фото</v>
      </c>
      <c r="F226" s="29" t="s">
        <v>117</v>
      </c>
      <c r="G226" s="24" t="s">
        <v>77</v>
      </c>
      <c r="H226" s="24" t="s">
        <v>78</v>
      </c>
      <c r="I226" s="24" t="s">
        <v>79</v>
      </c>
      <c r="J226" s="14" t="s">
        <v>153</v>
      </c>
      <c r="K226" s="15" t="s">
        <v>30</v>
      </c>
      <c r="L226" s="60"/>
      <c r="M226" s="14" t="s">
        <v>189</v>
      </c>
      <c r="N226" s="14" t="s">
        <v>100</v>
      </c>
      <c r="O226" s="14"/>
      <c r="P226" s="15" t="s">
        <v>119</v>
      </c>
      <c r="Q226" s="16">
        <v>12299</v>
      </c>
      <c r="R226" s="17">
        <v>40</v>
      </c>
      <c r="S226" s="18">
        <v>8486.31</v>
      </c>
      <c r="T226" s="19" t="s">
        <v>83</v>
      </c>
      <c r="U226" s="20" t="s">
        <v>114</v>
      </c>
      <c r="V226" s="22">
        <v>39</v>
      </c>
      <c r="W226" s="22">
        <v>1</v>
      </c>
      <c r="X226" s="23"/>
    </row>
    <row r="227" spans="1:24" s="1" customFormat="1" ht="11" customHeight="1" x14ac:dyDescent="0.3">
      <c r="A227" s="24" t="s">
        <v>23</v>
      </c>
      <c r="B227" s="24" t="s">
        <v>190</v>
      </c>
      <c r="C227" s="12" t="s">
        <v>430</v>
      </c>
      <c r="D227" s="58"/>
      <c r="E227" s="39" t="str">
        <f t="shared" si="7"/>
        <v>Еще фото</v>
      </c>
      <c r="F227" s="29" t="s">
        <v>117</v>
      </c>
      <c r="G227" s="24" t="s">
        <v>77</v>
      </c>
      <c r="H227" s="24" t="s">
        <v>78</v>
      </c>
      <c r="I227" s="24" t="s">
        <v>79</v>
      </c>
      <c r="J227" s="14" t="s">
        <v>153</v>
      </c>
      <c r="K227" s="15" t="s">
        <v>30</v>
      </c>
      <c r="L227" s="60"/>
      <c r="M227" s="14" t="s">
        <v>189</v>
      </c>
      <c r="N227" s="14" t="s">
        <v>100</v>
      </c>
      <c r="O227" s="14"/>
      <c r="P227" s="15" t="s">
        <v>119</v>
      </c>
      <c r="Q227" s="16">
        <v>12299</v>
      </c>
      <c r="R227" s="17">
        <v>40</v>
      </c>
      <c r="S227" s="18">
        <v>8486.31</v>
      </c>
      <c r="T227" s="19" t="s">
        <v>83</v>
      </c>
      <c r="U227" s="20" t="s">
        <v>101</v>
      </c>
      <c r="V227" s="22">
        <v>40</v>
      </c>
      <c r="W227" s="22">
        <v>77</v>
      </c>
      <c r="X227" s="23"/>
    </row>
    <row r="228" spans="1:24" s="1" customFormat="1" ht="11" customHeight="1" x14ac:dyDescent="0.3">
      <c r="A228" s="24" t="s">
        <v>23</v>
      </c>
      <c r="B228" s="24" t="s">
        <v>190</v>
      </c>
      <c r="C228" s="12" t="s">
        <v>430</v>
      </c>
      <c r="D228" s="58"/>
      <c r="E228" s="39" t="str">
        <f t="shared" si="7"/>
        <v>Еще фото</v>
      </c>
      <c r="F228" s="29" t="s">
        <v>117</v>
      </c>
      <c r="G228" s="24" t="s">
        <v>77</v>
      </c>
      <c r="H228" s="24" t="s">
        <v>78</v>
      </c>
      <c r="I228" s="24" t="s">
        <v>79</v>
      </c>
      <c r="J228" s="14" t="s">
        <v>153</v>
      </c>
      <c r="K228" s="15" t="s">
        <v>30</v>
      </c>
      <c r="L228" s="60"/>
      <c r="M228" s="14" t="s">
        <v>189</v>
      </c>
      <c r="N228" s="14" t="s">
        <v>100</v>
      </c>
      <c r="O228" s="14"/>
      <c r="P228" s="15" t="s">
        <v>119</v>
      </c>
      <c r="Q228" s="16">
        <v>12299</v>
      </c>
      <c r="R228" s="17">
        <v>40</v>
      </c>
      <c r="S228" s="18">
        <v>8486.31</v>
      </c>
      <c r="T228" s="19" t="s">
        <v>83</v>
      </c>
      <c r="U228" s="20" t="s">
        <v>109</v>
      </c>
      <c r="V228" s="28">
        <v>40.5</v>
      </c>
      <c r="W228" s="22">
        <v>99</v>
      </c>
      <c r="X228" s="23"/>
    </row>
    <row r="229" spans="1:24" s="1" customFormat="1" ht="11" customHeight="1" x14ac:dyDescent="0.3">
      <c r="A229" s="24" t="s">
        <v>23</v>
      </c>
      <c r="B229" s="24" t="s">
        <v>190</v>
      </c>
      <c r="C229" s="12" t="s">
        <v>430</v>
      </c>
      <c r="D229" s="58"/>
      <c r="E229" s="39" t="str">
        <f t="shared" si="7"/>
        <v>Еще фото</v>
      </c>
      <c r="F229" s="29" t="s">
        <v>117</v>
      </c>
      <c r="G229" s="24" t="s">
        <v>77</v>
      </c>
      <c r="H229" s="24" t="s">
        <v>78</v>
      </c>
      <c r="I229" s="24" t="s">
        <v>79</v>
      </c>
      <c r="J229" s="14" t="s">
        <v>153</v>
      </c>
      <c r="K229" s="15" t="s">
        <v>30</v>
      </c>
      <c r="L229" s="60"/>
      <c r="M229" s="14" t="s">
        <v>189</v>
      </c>
      <c r="N229" s="14" t="s">
        <v>100</v>
      </c>
      <c r="O229" s="14"/>
      <c r="P229" s="15" t="s">
        <v>119</v>
      </c>
      <c r="Q229" s="16">
        <v>12299</v>
      </c>
      <c r="R229" s="17">
        <v>40</v>
      </c>
      <c r="S229" s="18">
        <v>8486.31</v>
      </c>
      <c r="T229" s="19" t="s">
        <v>83</v>
      </c>
      <c r="U229" s="20" t="s">
        <v>95</v>
      </c>
      <c r="V229" s="22">
        <v>42</v>
      </c>
      <c r="W229" s="22">
        <v>95</v>
      </c>
      <c r="X229" s="23"/>
    </row>
    <row r="230" spans="1:24" s="1" customFormat="1" ht="11" customHeight="1" x14ac:dyDescent="0.3">
      <c r="A230" s="24" t="s">
        <v>23</v>
      </c>
      <c r="B230" s="24" t="s">
        <v>190</v>
      </c>
      <c r="C230" s="12" t="s">
        <v>430</v>
      </c>
      <c r="D230" s="58"/>
      <c r="E230" s="39" t="str">
        <f t="shared" si="7"/>
        <v>Еще фото</v>
      </c>
      <c r="F230" s="29" t="s">
        <v>117</v>
      </c>
      <c r="G230" s="24" t="s">
        <v>77</v>
      </c>
      <c r="H230" s="24" t="s">
        <v>78</v>
      </c>
      <c r="I230" s="24" t="s">
        <v>79</v>
      </c>
      <c r="J230" s="14" t="s">
        <v>153</v>
      </c>
      <c r="K230" s="15" t="s">
        <v>30</v>
      </c>
      <c r="L230" s="60"/>
      <c r="M230" s="14" t="s">
        <v>189</v>
      </c>
      <c r="N230" s="14" t="s">
        <v>100</v>
      </c>
      <c r="O230" s="14"/>
      <c r="P230" s="15" t="s">
        <v>119</v>
      </c>
      <c r="Q230" s="16">
        <v>12299</v>
      </c>
      <c r="R230" s="17">
        <v>40</v>
      </c>
      <c r="S230" s="18">
        <v>8486.31</v>
      </c>
      <c r="T230" s="19" t="s">
        <v>83</v>
      </c>
      <c r="U230" s="20" t="s">
        <v>96</v>
      </c>
      <c r="V230" s="28">
        <v>42.5</v>
      </c>
      <c r="W230" s="22">
        <v>61</v>
      </c>
      <c r="X230" s="23"/>
    </row>
    <row r="231" spans="1:24" s="1" customFormat="1" ht="11" customHeight="1" x14ac:dyDescent="0.3">
      <c r="A231" s="24" t="s">
        <v>23</v>
      </c>
      <c r="B231" s="24" t="s">
        <v>190</v>
      </c>
      <c r="C231" s="12" t="s">
        <v>430</v>
      </c>
      <c r="D231" s="58"/>
      <c r="E231" s="39" t="str">
        <f t="shared" si="7"/>
        <v>Еще фото</v>
      </c>
      <c r="F231" s="29" t="s">
        <v>117</v>
      </c>
      <c r="G231" s="24" t="s">
        <v>77</v>
      </c>
      <c r="H231" s="24" t="s">
        <v>78</v>
      </c>
      <c r="I231" s="24" t="s">
        <v>79</v>
      </c>
      <c r="J231" s="14" t="s">
        <v>153</v>
      </c>
      <c r="K231" s="15" t="s">
        <v>30</v>
      </c>
      <c r="L231" s="60"/>
      <c r="M231" s="14" t="s">
        <v>189</v>
      </c>
      <c r="N231" s="14" t="s">
        <v>100</v>
      </c>
      <c r="O231" s="14"/>
      <c r="P231" s="15" t="s">
        <v>119</v>
      </c>
      <c r="Q231" s="16">
        <v>12299</v>
      </c>
      <c r="R231" s="17">
        <v>40</v>
      </c>
      <c r="S231" s="18">
        <v>8486.31</v>
      </c>
      <c r="T231" s="19" t="s">
        <v>83</v>
      </c>
      <c r="U231" s="20" t="s">
        <v>308</v>
      </c>
      <c r="V231" s="28">
        <v>43.5</v>
      </c>
      <c r="W231" s="22">
        <v>24</v>
      </c>
      <c r="X231" s="23"/>
    </row>
    <row r="232" spans="1:24" s="1" customFormat="1" ht="11" customHeight="1" x14ac:dyDescent="0.3">
      <c r="A232" s="24" t="s">
        <v>23</v>
      </c>
      <c r="B232" s="24" t="s">
        <v>190</v>
      </c>
      <c r="C232" s="12" t="s">
        <v>430</v>
      </c>
      <c r="D232" s="58"/>
      <c r="E232" s="39" t="str">
        <f t="shared" si="7"/>
        <v>Еще фото</v>
      </c>
      <c r="F232" s="29" t="s">
        <v>117</v>
      </c>
      <c r="G232" s="24" t="s">
        <v>77</v>
      </c>
      <c r="H232" s="24" t="s">
        <v>78</v>
      </c>
      <c r="I232" s="24" t="s">
        <v>79</v>
      </c>
      <c r="J232" s="14" t="s">
        <v>153</v>
      </c>
      <c r="K232" s="15" t="s">
        <v>30</v>
      </c>
      <c r="L232" s="60"/>
      <c r="M232" s="14" t="s">
        <v>189</v>
      </c>
      <c r="N232" s="14" t="s">
        <v>100</v>
      </c>
      <c r="O232" s="14"/>
      <c r="P232" s="15" t="s">
        <v>119</v>
      </c>
      <c r="Q232" s="16">
        <v>12299</v>
      </c>
      <c r="R232" s="17">
        <v>40</v>
      </c>
      <c r="S232" s="18">
        <v>8486.31</v>
      </c>
      <c r="T232" s="19" t="s">
        <v>83</v>
      </c>
      <c r="U232" s="20" t="s">
        <v>103</v>
      </c>
      <c r="V232" s="28">
        <v>44.5</v>
      </c>
      <c r="W232" s="22">
        <v>5</v>
      </c>
      <c r="X232" s="23"/>
    </row>
    <row r="233" spans="1:24" s="1" customFormat="1" ht="11" customHeight="1" x14ac:dyDescent="0.3">
      <c r="A233" s="24" t="s">
        <v>23</v>
      </c>
      <c r="B233" s="24" t="s">
        <v>190</v>
      </c>
      <c r="C233" s="12" t="s">
        <v>430</v>
      </c>
      <c r="D233" s="59"/>
      <c r="E233" s="39" t="str">
        <f t="shared" si="7"/>
        <v>Еще фото</v>
      </c>
      <c r="F233" s="29" t="s">
        <v>117</v>
      </c>
      <c r="G233" s="24" t="s">
        <v>77</v>
      </c>
      <c r="H233" s="24" t="s">
        <v>78</v>
      </c>
      <c r="I233" s="24" t="s">
        <v>79</v>
      </c>
      <c r="J233" s="14" t="s">
        <v>153</v>
      </c>
      <c r="K233" s="15" t="s">
        <v>30</v>
      </c>
      <c r="L233" s="56"/>
      <c r="M233" s="14" t="s">
        <v>189</v>
      </c>
      <c r="N233" s="14" t="s">
        <v>100</v>
      </c>
      <c r="O233" s="14"/>
      <c r="P233" s="15" t="s">
        <v>119</v>
      </c>
      <c r="Q233" s="16">
        <v>12299</v>
      </c>
      <c r="R233" s="17">
        <v>40</v>
      </c>
      <c r="S233" s="18">
        <v>8486.31</v>
      </c>
      <c r="T233" s="19" t="s">
        <v>83</v>
      </c>
      <c r="U233" s="20" t="s">
        <v>296</v>
      </c>
      <c r="V233" s="28">
        <v>45.5</v>
      </c>
      <c r="W233" s="22">
        <v>1</v>
      </c>
      <c r="X233" s="23"/>
    </row>
    <row r="234" spans="1:24" s="1" customFormat="1" ht="26" customHeight="1" x14ac:dyDescent="0.3">
      <c r="A234" s="11" t="s">
        <v>23</v>
      </c>
      <c r="B234" s="11" t="s">
        <v>222</v>
      </c>
      <c r="C234" s="12" t="s">
        <v>432</v>
      </c>
      <c r="D234" s="57"/>
      <c r="E234" s="39" t="str">
        <f>HYPERLINK("https://www.google.ru/search?q=1011B983-001&amp;newwindow=1&amp;tbm=isch","Еще фото")</f>
        <v>Еще фото</v>
      </c>
      <c r="F234" s="13"/>
      <c r="G234" s="11" t="s">
        <v>77</v>
      </c>
      <c r="H234" s="11" t="s">
        <v>78</v>
      </c>
      <c r="I234" s="14" t="s">
        <v>79</v>
      </c>
      <c r="J234" s="14" t="s">
        <v>70</v>
      </c>
      <c r="K234" s="15" t="s">
        <v>30</v>
      </c>
      <c r="L234" s="55" t="s">
        <v>408</v>
      </c>
      <c r="M234" s="14"/>
      <c r="N234" s="14" t="s">
        <v>48</v>
      </c>
      <c r="O234" s="14"/>
      <c r="P234" s="15" t="s">
        <v>93</v>
      </c>
      <c r="Q234" s="16">
        <v>16199</v>
      </c>
      <c r="R234" s="17">
        <v>40</v>
      </c>
      <c r="S234" s="18">
        <v>11177.31</v>
      </c>
      <c r="T234" s="19" t="s">
        <v>83</v>
      </c>
      <c r="U234" s="20" t="s">
        <v>94</v>
      </c>
      <c r="V234" s="22">
        <v>41</v>
      </c>
      <c r="W234" s="22">
        <v>4</v>
      </c>
      <c r="X234" s="23"/>
    </row>
    <row r="235" spans="1:24" s="1" customFormat="1" ht="26" customHeight="1" x14ac:dyDescent="0.3">
      <c r="A235" s="24" t="s">
        <v>23</v>
      </c>
      <c r="B235" s="24" t="s">
        <v>222</v>
      </c>
      <c r="C235" s="12" t="s">
        <v>432</v>
      </c>
      <c r="D235" s="58"/>
      <c r="E235" s="39" t="str">
        <f>HYPERLINK("https://www.google.ru/search?q=1011B983-001&amp;newwindow=1&amp;tbm=isch","Еще фото")</f>
        <v>Еще фото</v>
      </c>
      <c r="F235" s="13"/>
      <c r="G235" s="24" t="s">
        <v>77</v>
      </c>
      <c r="H235" s="24" t="s">
        <v>78</v>
      </c>
      <c r="I235" s="24" t="s">
        <v>79</v>
      </c>
      <c r="J235" s="14" t="s">
        <v>70</v>
      </c>
      <c r="K235" s="15" t="s">
        <v>30</v>
      </c>
      <c r="L235" s="60"/>
      <c r="M235" s="14"/>
      <c r="N235" s="14" t="s">
        <v>48</v>
      </c>
      <c r="O235" s="14"/>
      <c r="P235" s="15" t="s">
        <v>93</v>
      </c>
      <c r="Q235" s="16">
        <v>16199</v>
      </c>
      <c r="R235" s="17">
        <v>40</v>
      </c>
      <c r="S235" s="18">
        <v>11177.31</v>
      </c>
      <c r="T235" s="19" t="s">
        <v>83</v>
      </c>
      <c r="U235" s="20" t="s">
        <v>95</v>
      </c>
      <c r="V235" s="22">
        <v>42</v>
      </c>
      <c r="W235" s="22">
        <v>2</v>
      </c>
      <c r="X235" s="23"/>
    </row>
    <row r="236" spans="1:24" s="1" customFormat="1" ht="26" customHeight="1" x14ac:dyDescent="0.3">
      <c r="A236" s="24" t="s">
        <v>23</v>
      </c>
      <c r="B236" s="24" t="s">
        <v>222</v>
      </c>
      <c r="C236" s="12" t="s">
        <v>432</v>
      </c>
      <c r="D236" s="58"/>
      <c r="E236" s="39" t="str">
        <f>HYPERLINK("https://www.google.ru/search?q=1011B983-001&amp;newwindow=1&amp;tbm=isch","Еще фото")</f>
        <v>Еще фото</v>
      </c>
      <c r="F236" s="13"/>
      <c r="G236" s="24" t="s">
        <v>77</v>
      </c>
      <c r="H236" s="24" t="s">
        <v>78</v>
      </c>
      <c r="I236" s="24" t="s">
        <v>79</v>
      </c>
      <c r="J236" s="14" t="s">
        <v>70</v>
      </c>
      <c r="K236" s="15" t="s">
        <v>30</v>
      </c>
      <c r="L236" s="60"/>
      <c r="M236" s="14"/>
      <c r="N236" s="14" t="s">
        <v>48</v>
      </c>
      <c r="O236" s="14"/>
      <c r="P236" s="15" t="s">
        <v>93</v>
      </c>
      <c r="Q236" s="16">
        <v>16199</v>
      </c>
      <c r="R236" s="17">
        <v>40</v>
      </c>
      <c r="S236" s="18">
        <v>11177.31</v>
      </c>
      <c r="T236" s="19" t="s">
        <v>83</v>
      </c>
      <c r="U236" s="20" t="s">
        <v>96</v>
      </c>
      <c r="V236" s="28">
        <v>42.5</v>
      </c>
      <c r="W236" s="22">
        <v>9</v>
      </c>
      <c r="X236" s="23"/>
    </row>
    <row r="237" spans="1:24" s="1" customFormat="1" ht="26" customHeight="1" x14ac:dyDescent="0.3">
      <c r="A237" s="24" t="s">
        <v>23</v>
      </c>
      <c r="B237" s="24" t="s">
        <v>222</v>
      </c>
      <c r="C237" s="12" t="s">
        <v>432</v>
      </c>
      <c r="D237" s="59"/>
      <c r="E237" s="39" t="str">
        <f>HYPERLINK("https://www.google.ru/search?q=1011B983-001&amp;newwindow=1&amp;tbm=isch","Еще фото")</f>
        <v>Еще фото</v>
      </c>
      <c r="F237" s="13"/>
      <c r="G237" s="24" t="s">
        <v>77</v>
      </c>
      <c r="H237" s="24" t="s">
        <v>78</v>
      </c>
      <c r="I237" s="24" t="s">
        <v>79</v>
      </c>
      <c r="J237" s="14" t="s">
        <v>70</v>
      </c>
      <c r="K237" s="15" t="s">
        <v>30</v>
      </c>
      <c r="L237" s="56"/>
      <c r="M237" s="14"/>
      <c r="N237" s="14" t="s">
        <v>48</v>
      </c>
      <c r="O237" s="14"/>
      <c r="P237" s="15" t="s">
        <v>93</v>
      </c>
      <c r="Q237" s="16">
        <v>16199</v>
      </c>
      <c r="R237" s="17">
        <v>40</v>
      </c>
      <c r="S237" s="18">
        <v>11177.31</v>
      </c>
      <c r="T237" s="19" t="s">
        <v>83</v>
      </c>
      <c r="U237" s="20" t="s">
        <v>102</v>
      </c>
      <c r="V237" s="22">
        <v>43</v>
      </c>
      <c r="W237" s="22">
        <v>6</v>
      </c>
      <c r="X237" s="23"/>
    </row>
    <row r="238" spans="1:24" s="1" customFormat="1" ht="35" customHeight="1" x14ac:dyDescent="0.3">
      <c r="A238" s="11" t="s">
        <v>23</v>
      </c>
      <c r="B238" s="11" t="s">
        <v>222</v>
      </c>
      <c r="C238" s="12" t="s">
        <v>433</v>
      </c>
      <c r="D238" s="57"/>
      <c r="E238" s="39" t="str">
        <f>HYPERLINK("https://www.google.ru/search?q=1011B983-405&amp;newwindow=1&amp;tbm=isch","Еще фото")</f>
        <v>Еще фото</v>
      </c>
      <c r="F238" s="13"/>
      <c r="G238" s="11" t="s">
        <v>77</v>
      </c>
      <c r="H238" s="11" t="s">
        <v>78</v>
      </c>
      <c r="I238" s="14" t="s">
        <v>79</v>
      </c>
      <c r="J238" s="14" t="s">
        <v>70</v>
      </c>
      <c r="K238" s="15" t="s">
        <v>30</v>
      </c>
      <c r="L238" s="55" t="s">
        <v>408</v>
      </c>
      <c r="M238" s="14"/>
      <c r="N238" s="14" t="s">
        <v>33</v>
      </c>
      <c r="O238" s="14"/>
      <c r="P238" s="15" t="s">
        <v>93</v>
      </c>
      <c r="Q238" s="16">
        <v>15999</v>
      </c>
      <c r="R238" s="17">
        <v>40</v>
      </c>
      <c r="S238" s="18">
        <v>11039.31</v>
      </c>
      <c r="T238" s="19" t="s">
        <v>83</v>
      </c>
      <c r="U238" s="20" t="s">
        <v>109</v>
      </c>
      <c r="V238" s="28">
        <v>40.5</v>
      </c>
      <c r="W238" s="22">
        <v>1</v>
      </c>
      <c r="X238" s="23"/>
    </row>
    <row r="239" spans="1:24" s="1" customFormat="1" ht="35" customHeight="1" x14ac:dyDescent="0.3">
      <c r="A239" s="24" t="s">
        <v>23</v>
      </c>
      <c r="B239" s="24" t="s">
        <v>222</v>
      </c>
      <c r="C239" s="12" t="s">
        <v>433</v>
      </c>
      <c r="D239" s="58"/>
      <c r="E239" s="39" t="str">
        <f>HYPERLINK("https://www.google.ru/search?q=1011B983-405&amp;newwindow=1&amp;tbm=isch","Еще фото")</f>
        <v>Еще фото</v>
      </c>
      <c r="F239" s="13"/>
      <c r="G239" s="24" t="s">
        <v>77</v>
      </c>
      <c r="H239" s="24" t="s">
        <v>78</v>
      </c>
      <c r="I239" s="24" t="s">
        <v>79</v>
      </c>
      <c r="J239" s="14" t="s">
        <v>70</v>
      </c>
      <c r="K239" s="15" t="s">
        <v>30</v>
      </c>
      <c r="L239" s="60"/>
      <c r="M239" s="14"/>
      <c r="N239" s="14" t="s">
        <v>33</v>
      </c>
      <c r="O239" s="14"/>
      <c r="P239" s="15" t="s">
        <v>93</v>
      </c>
      <c r="Q239" s="16">
        <v>15999</v>
      </c>
      <c r="R239" s="17">
        <v>40</v>
      </c>
      <c r="S239" s="18">
        <v>11039.31</v>
      </c>
      <c r="T239" s="19" t="s">
        <v>83</v>
      </c>
      <c r="U239" s="20" t="s">
        <v>94</v>
      </c>
      <c r="V239" s="22">
        <v>41</v>
      </c>
      <c r="W239" s="22">
        <v>3</v>
      </c>
      <c r="X239" s="23"/>
    </row>
    <row r="240" spans="1:24" s="1" customFormat="1" ht="37.049999999999997" customHeight="1" x14ac:dyDescent="0.3">
      <c r="A240" s="24" t="s">
        <v>23</v>
      </c>
      <c r="B240" s="24" t="s">
        <v>222</v>
      </c>
      <c r="C240" s="12" t="s">
        <v>433</v>
      </c>
      <c r="D240" s="59"/>
      <c r="E240" s="39" t="str">
        <f>HYPERLINK("https://www.google.ru/search?q=1011B983-405&amp;newwindow=1&amp;tbm=isch","Еще фото")</f>
        <v>Еще фото</v>
      </c>
      <c r="F240" s="13"/>
      <c r="G240" s="24" t="s">
        <v>77</v>
      </c>
      <c r="H240" s="24" t="s">
        <v>78</v>
      </c>
      <c r="I240" s="24" t="s">
        <v>79</v>
      </c>
      <c r="J240" s="14" t="s">
        <v>70</v>
      </c>
      <c r="K240" s="15" t="s">
        <v>30</v>
      </c>
      <c r="L240" s="56"/>
      <c r="M240" s="14"/>
      <c r="N240" s="14" t="s">
        <v>33</v>
      </c>
      <c r="O240" s="14"/>
      <c r="P240" s="15" t="s">
        <v>93</v>
      </c>
      <c r="Q240" s="16">
        <v>15999</v>
      </c>
      <c r="R240" s="17">
        <v>40</v>
      </c>
      <c r="S240" s="18">
        <v>11039.31</v>
      </c>
      <c r="T240" s="19" t="s">
        <v>83</v>
      </c>
      <c r="U240" s="20" t="s">
        <v>95</v>
      </c>
      <c r="V240" s="22">
        <v>42</v>
      </c>
      <c r="W240" s="22">
        <v>1</v>
      </c>
      <c r="X240" s="23"/>
    </row>
    <row r="241" spans="1:24" s="1" customFormat="1" ht="17" customHeight="1" x14ac:dyDescent="0.3">
      <c r="A241" s="11" t="s">
        <v>23</v>
      </c>
      <c r="B241" s="11" t="s">
        <v>115</v>
      </c>
      <c r="C241" s="12" t="s">
        <v>434</v>
      </c>
      <c r="D241" s="57"/>
      <c r="E241" s="39" t="str">
        <f t="shared" ref="E241:E246" si="8">HYPERLINK("https://www.google.ru/search?q=1011C050-003&amp;newwindow=1&amp;tbm=isch","Еще фото")</f>
        <v>Еще фото</v>
      </c>
      <c r="F241" s="29" t="s">
        <v>117</v>
      </c>
      <c r="G241" s="11" t="s">
        <v>77</v>
      </c>
      <c r="H241" s="11" t="s">
        <v>78</v>
      </c>
      <c r="I241" s="14" t="s">
        <v>79</v>
      </c>
      <c r="J241" s="14" t="s">
        <v>70</v>
      </c>
      <c r="K241" s="15" t="s">
        <v>30</v>
      </c>
      <c r="L241" s="55" t="s">
        <v>118</v>
      </c>
      <c r="M241" s="14"/>
      <c r="N241" s="14" t="s">
        <v>48</v>
      </c>
      <c r="O241" s="14"/>
      <c r="P241" s="15" t="s">
        <v>119</v>
      </c>
      <c r="Q241" s="16">
        <v>7999</v>
      </c>
      <c r="R241" s="17">
        <v>40</v>
      </c>
      <c r="S241" s="18">
        <v>5519.3099999999995</v>
      </c>
      <c r="T241" s="19" t="s">
        <v>83</v>
      </c>
      <c r="U241" s="20" t="s">
        <v>109</v>
      </c>
      <c r="V241" s="28">
        <v>40.5</v>
      </c>
      <c r="W241" s="22">
        <v>2</v>
      </c>
      <c r="X241" s="23"/>
    </row>
    <row r="242" spans="1:24" s="1" customFormat="1" ht="17" customHeight="1" x14ac:dyDescent="0.3">
      <c r="A242" s="24" t="s">
        <v>23</v>
      </c>
      <c r="B242" s="24" t="s">
        <v>115</v>
      </c>
      <c r="C242" s="12" t="s">
        <v>434</v>
      </c>
      <c r="D242" s="58"/>
      <c r="E242" s="39" t="str">
        <f t="shared" si="8"/>
        <v>Еще фото</v>
      </c>
      <c r="F242" s="29" t="s">
        <v>117</v>
      </c>
      <c r="G242" s="24" t="s">
        <v>77</v>
      </c>
      <c r="H242" s="24" t="s">
        <v>78</v>
      </c>
      <c r="I242" s="24" t="s">
        <v>79</v>
      </c>
      <c r="J242" s="14" t="s">
        <v>70</v>
      </c>
      <c r="K242" s="15" t="s">
        <v>30</v>
      </c>
      <c r="L242" s="60"/>
      <c r="M242" s="14"/>
      <c r="N242" s="14" t="s">
        <v>48</v>
      </c>
      <c r="O242" s="14"/>
      <c r="P242" s="15" t="s">
        <v>119</v>
      </c>
      <c r="Q242" s="16">
        <v>7999</v>
      </c>
      <c r="R242" s="17">
        <v>40</v>
      </c>
      <c r="S242" s="18">
        <v>5519.3099999999995</v>
      </c>
      <c r="T242" s="19" t="s">
        <v>83</v>
      </c>
      <c r="U242" s="20" t="s">
        <v>95</v>
      </c>
      <c r="V242" s="22">
        <v>42</v>
      </c>
      <c r="W242" s="22">
        <v>1</v>
      </c>
      <c r="X242" s="23"/>
    </row>
    <row r="243" spans="1:24" s="1" customFormat="1" ht="17" customHeight="1" x14ac:dyDescent="0.3">
      <c r="A243" s="24" t="s">
        <v>23</v>
      </c>
      <c r="B243" s="24" t="s">
        <v>115</v>
      </c>
      <c r="C243" s="12" t="s">
        <v>434</v>
      </c>
      <c r="D243" s="58"/>
      <c r="E243" s="39" t="str">
        <f t="shared" si="8"/>
        <v>Еще фото</v>
      </c>
      <c r="F243" s="29" t="s">
        <v>117</v>
      </c>
      <c r="G243" s="24" t="s">
        <v>77</v>
      </c>
      <c r="H243" s="24" t="s">
        <v>78</v>
      </c>
      <c r="I243" s="24" t="s">
        <v>79</v>
      </c>
      <c r="J243" s="14" t="s">
        <v>70</v>
      </c>
      <c r="K243" s="15" t="s">
        <v>30</v>
      </c>
      <c r="L243" s="60"/>
      <c r="M243" s="14"/>
      <c r="N243" s="14" t="s">
        <v>48</v>
      </c>
      <c r="O243" s="14"/>
      <c r="P243" s="15" t="s">
        <v>119</v>
      </c>
      <c r="Q243" s="16">
        <v>7999</v>
      </c>
      <c r="R243" s="17">
        <v>40</v>
      </c>
      <c r="S243" s="18">
        <v>5519.3099999999995</v>
      </c>
      <c r="T243" s="19" t="s">
        <v>83</v>
      </c>
      <c r="U243" s="20" t="s">
        <v>96</v>
      </c>
      <c r="V243" s="28">
        <v>42.5</v>
      </c>
      <c r="W243" s="22">
        <v>1</v>
      </c>
      <c r="X243" s="23"/>
    </row>
    <row r="244" spans="1:24" s="1" customFormat="1" ht="17" customHeight="1" x14ac:dyDescent="0.3">
      <c r="A244" s="24" t="s">
        <v>23</v>
      </c>
      <c r="B244" s="24" t="s">
        <v>115</v>
      </c>
      <c r="C244" s="12" t="s">
        <v>434</v>
      </c>
      <c r="D244" s="58"/>
      <c r="E244" s="39" t="str">
        <f t="shared" si="8"/>
        <v>Еще фото</v>
      </c>
      <c r="F244" s="29" t="s">
        <v>117</v>
      </c>
      <c r="G244" s="24" t="s">
        <v>77</v>
      </c>
      <c r="H244" s="24" t="s">
        <v>78</v>
      </c>
      <c r="I244" s="24" t="s">
        <v>79</v>
      </c>
      <c r="J244" s="14" t="s">
        <v>70</v>
      </c>
      <c r="K244" s="15" t="s">
        <v>30</v>
      </c>
      <c r="L244" s="60"/>
      <c r="M244" s="14"/>
      <c r="N244" s="14" t="s">
        <v>48</v>
      </c>
      <c r="O244" s="14"/>
      <c r="P244" s="15" t="s">
        <v>119</v>
      </c>
      <c r="Q244" s="16">
        <v>7999</v>
      </c>
      <c r="R244" s="17">
        <v>40</v>
      </c>
      <c r="S244" s="18">
        <v>5519.3099999999995</v>
      </c>
      <c r="T244" s="19" t="s">
        <v>83</v>
      </c>
      <c r="U244" s="20" t="s">
        <v>102</v>
      </c>
      <c r="V244" s="22">
        <v>43</v>
      </c>
      <c r="W244" s="22">
        <v>1</v>
      </c>
      <c r="X244" s="23"/>
    </row>
    <row r="245" spans="1:24" s="1" customFormat="1" ht="17" customHeight="1" x14ac:dyDescent="0.3">
      <c r="A245" s="24" t="s">
        <v>23</v>
      </c>
      <c r="B245" s="24" t="s">
        <v>115</v>
      </c>
      <c r="C245" s="12" t="s">
        <v>434</v>
      </c>
      <c r="D245" s="58"/>
      <c r="E245" s="39" t="str">
        <f t="shared" si="8"/>
        <v>Еще фото</v>
      </c>
      <c r="F245" s="29" t="s">
        <v>117</v>
      </c>
      <c r="G245" s="24" t="s">
        <v>77</v>
      </c>
      <c r="H245" s="24" t="s">
        <v>78</v>
      </c>
      <c r="I245" s="24" t="s">
        <v>79</v>
      </c>
      <c r="J245" s="14" t="s">
        <v>70</v>
      </c>
      <c r="K245" s="15" t="s">
        <v>30</v>
      </c>
      <c r="L245" s="60"/>
      <c r="M245" s="14"/>
      <c r="N245" s="14" t="s">
        <v>48</v>
      </c>
      <c r="O245" s="14"/>
      <c r="P245" s="15" t="s">
        <v>119</v>
      </c>
      <c r="Q245" s="16">
        <v>7999</v>
      </c>
      <c r="R245" s="17">
        <v>40</v>
      </c>
      <c r="S245" s="18">
        <v>5519.3099999999995</v>
      </c>
      <c r="T245" s="19" t="s">
        <v>83</v>
      </c>
      <c r="U245" s="20" t="s">
        <v>308</v>
      </c>
      <c r="V245" s="28">
        <v>43.5</v>
      </c>
      <c r="W245" s="22">
        <v>1</v>
      </c>
      <c r="X245" s="23"/>
    </row>
    <row r="246" spans="1:24" s="1" customFormat="1" ht="22.05" customHeight="1" x14ac:dyDescent="0.3">
      <c r="A246" s="24" t="s">
        <v>23</v>
      </c>
      <c r="B246" s="24" t="s">
        <v>115</v>
      </c>
      <c r="C246" s="12" t="s">
        <v>434</v>
      </c>
      <c r="D246" s="59"/>
      <c r="E246" s="39" t="str">
        <f t="shared" si="8"/>
        <v>Еще фото</v>
      </c>
      <c r="F246" s="29" t="s">
        <v>117</v>
      </c>
      <c r="G246" s="24" t="s">
        <v>77</v>
      </c>
      <c r="H246" s="24" t="s">
        <v>78</v>
      </c>
      <c r="I246" s="24" t="s">
        <v>79</v>
      </c>
      <c r="J246" s="14" t="s">
        <v>70</v>
      </c>
      <c r="K246" s="15" t="s">
        <v>30</v>
      </c>
      <c r="L246" s="56"/>
      <c r="M246" s="14"/>
      <c r="N246" s="14" t="s">
        <v>48</v>
      </c>
      <c r="O246" s="14"/>
      <c r="P246" s="15" t="s">
        <v>119</v>
      </c>
      <c r="Q246" s="16">
        <v>7999</v>
      </c>
      <c r="R246" s="17">
        <v>40</v>
      </c>
      <c r="S246" s="18">
        <v>5519.3099999999995</v>
      </c>
      <c r="T246" s="19" t="s">
        <v>83</v>
      </c>
      <c r="U246" s="20" t="s">
        <v>120</v>
      </c>
      <c r="V246" s="22">
        <v>45</v>
      </c>
      <c r="W246" s="22">
        <v>1</v>
      </c>
      <c r="X246" s="23"/>
    </row>
    <row r="247" spans="1:24" s="1" customFormat="1" ht="11" customHeight="1" x14ac:dyDescent="0.3">
      <c r="A247" s="11" t="s">
        <v>23</v>
      </c>
      <c r="B247" s="11" t="s">
        <v>115</v>
      </c>
      <c r="C247" s="12" t="s">
        <v>435</v>
      </c>
      <c r="D247" s="57"/>
      <c r="E247" s="39" t="str">
        <f t="shared" ref="E247:E259" si="9">HYPERLINK("https://www.google.ru/search?q=1011C050-005&amp;newwindow=1&amp;tbm=isch","Еще фото")</f>
        <v>Еще фото</v>
      </c>
      <c r="F247" s="29" t="s">
        <v>117</v>
      </c>
      <c r="G247" s="11" t="s">
        <v>77</v>
      </c>
      <c r="H247" s="11" t="s">
        <v>78</v>
      </c>
      <c r="I247" s="14" t="s">
        <v>79</v>
      </c>
      <c r="J247" s="14" t="s">
        <v>70</v>
      </c>
      <c r="K247" s="15" t="s">
        <v>30</v>
      </c>
      <c r="L247" s="55" t="s">
        <v>118</v>
      </c>
      <c r="M247" s="14"/>
      <c r="N247" s="14" t="s">
        <v>48</v>
      </c>
      <c r="O247" s="14"/>
      <c r="P247" s="15" t="s">
        <v>119</v>
      </c>
      <c r="Q247" s="16">
        <v>7999</v>
      </c>
      <c r="R247" s="17">
        <v>40</v>
      </c>
      <c r="S247" s="18">
        <v>5519.3099999999995</v>
      </c>
      <c r="T247" s="19" t="s">
        <v>83</v>
      </c>
      <c r="U247" s="20" t="s">
        <v>85</v>
      </c>
      <c r="V247" s="28">
        <v>37.5</v>
      </c>
      <c r="W247" s="22">
        <v>3</v>
      </c>
      <c r="X247" s="23"/>
    </row>
    <row r="248" spans="1:24" s="1" customFormat="1" ht="11" customHeight="1" x14ac:dyDescent="0.3">
      <c r="A248" s="24" t="s">
        <v>23</v>
      </c>
      <c r="B248" s="24" t="s">
        <v>115</v>
      </c>
      <c r="C248" s="12" t="s">
        <v>435</v>
      </c>
      <c r="D248" s="58"/>
      <c r="E248" s="39" t="str">
        <f t="shared" si="9"/>
        <v>Еще фото</v>
      </c>
      <c r="F248" s="29" t="s">
        <v>117</v>
      </c>
      <c r="G248" s="24" t="s">
        <v>77</v>
      </c>
      <c r="H248" s="24" t="s">
        <v>78</v>
      </c>
      <c r="I248" s="24" t="s">
        <v>79</v>
      </c>
      <c r="J248" s="14" t="s">
        <v>70</v>
      </c>
      <c r="K248" s="15" t="s">
        <v>30</v>
      </c>
      <c r="L248" s="60"/>
      <c r="M248" s="14"/>
      <c r="N248" s="14" t="s">
        <v>48</v>
      </c>
      <c r="O248" s="14"/>
      <c r="P248" s="15" t="s">
        <v>119</v>
      </c>
      <c r="Q248" s="16">
        <v>7999</v>
      </c>
      <c r="R248" s="17">
        <v>40</v>
      </c>
      <c r="S248" s="18">
        <v>5519.3099999999995</v>
      </c>
      <c r="T248" s="19" t="s">
        <v>83</v>
      </c>
      <c r="U248" s="20" t="s">
        <v>86</v>
      </c>
      <c r="V248" s="22">
        <v>38</v>
      </c>
      <c r="W248" s="22">
        <v>2</v>
      </c>
      <c r="X248" s="23"/>
    </row>
    <row r="249" spans="1:24" s="1" customFormat="1" ht="11" customHeight="1" x14ac:dyDescent="0.3">
      <c r="A249" s="24" t="s">
        <v>23</v>
      </c>
      <c r="B249" s="24" t="s">
        <v>115</v>
      </c>
      <c r="C249" s="12" t="s">
        <v>435</v>
      </c>
      <c r="D249" s="58"/>
      <c r="E249" s="39" t="str">
        <f t="shared" si="9"/>
        <v>Еще фото</v>
      </c>
      <c r="F249" s="29" t="s">
        <v>117</v>
      </c>
      <c r="G249" s="24" t="s">
        <v>77</v>
      </c>
      <c r="H249" s="24" t="s">
        <v>78</v>
      </c>
      <c r="I249" s="24" t="s">
        <v>79</v>
      </c>
      <c r="J249" s="14" t="s">
        <v>70</v>
      </c>
      <c r="K249" s="15" t="s">
        <v>30</v>
      </c>
      <c r="L249" s="60"/>
      <c r="M249" s="14"/>
      <c r="N249" s="14" t="s">
        <v>48</v>
      </c>
      <c r="O249" s="14"/>
      <c r="P249" s="15" t="s">
        <v>119</v>
      </c>
      <c r="Q249" s="16">
        <v>7999</v>
      </c>
      <c r="R249" s="17">
        <v>40</v>
      </c>
      <c r="S249" s="18">
        <v>5519.3099999999995</v>
      </c>
      <c r="T249" s="19" t="s">
        <v>83</v>
      </c>
      <c r="U249" s="20" t="s">
        <v>87</v>
      </c>
      <c r="V249" s="21" t="s">
        <v>134</v>
      </c>
      <c r="W249" s="22">
        <v>48</v>
      </c>
      <c r="X249" s="23"/>
    </row>
    <row r="250" spans="1:24" s="1" customFormat="1" ht="11" customHeight="1" x14ac:dyDescent="0.3">
      <c r="A250" s="24" t="s">
        <v>23</v>
      </c>
      <c r="B250" s="24" t="s">
        <v>115</v>
      </c>
      <c r="C250" s="12" t="s">
        <v>435</v>
      </c>
      <c r="D250" s="58"/>
      <c r="E250" s="39" t="str">
        <f t="shared" si="9"/>
        <v>Еще фото</v>
      </c>
      <c r="F250" s="29" t="s">
        <v>117</v>
      </c>
      <c r="G250" s="24" t="s">
        <v>77</v>
      </c>
      <c r="H250" s="24" t="s">
        <v>78</v>
      </c>
      <c r="I250" s="24" t="s">
        <v>79</v>
      </c>
      <c r="J250" s="14" t="s">
        <v>70</v>
      </c>
      <c r="K250" s="15" t="s">
        <v>30</v>
      </c>
      <c r="L250" s="60"/>
      <c r="M250" s="14"/>
      <c r="N250" s="14" t="s">
        <v>48</v>
      </c>
      <c r="O250" s="14"/>
      <c r="P250" s="15" t="s">
        <v>119</v>
      </c>
      <c r="Q250" s="16">
        <v>7999</v>
      </c>
      <c r="R250" s="17">
        <v>40</v>
      </c>
      <c r="S250" s="18">
        <v>5519.3099999999995</v>
      </c>
      <c r="T250" s="19" t="s">
        <v>83</v>
      </c>
      <c r="U250" s="20" t="s">
        <v>114</v>
      </c>
      <c r="V250" s="22">
        <v>39</v>
      </c>
      <c r="W250" s="22">
        <v>4</v>
      </c>
      <c r="X250" s="23"/>
    </row>
    <row r="251" spans="1:24" s="1" customFormat="1" ht="11" customHeight="1" x14ac:dyDescent="0.3">
      <c r="A251" s="24" t="s">
        <v>23</v>
      </c>
      <c r="B251" s="24" t="s">
        <v>115</v>
      </c>
      <c r="C251" s="12" t="s">
        <v>435</v>
      </c>
      <c r="D251" s="58"/>
      <c r="E251" s="39" t="str">
        <f t="shared" si="9"/>
        <v>Еще фото</v>
      </c>
      <c r="F251" s="29" t="s">
        <v>117</v>
      </c>
      <c r="G251" s="24" t="s">
        <v>77</v>
      </c>
      <c r="H251" s="24" t="s">
        <v>78</v>
      </c>
      <c r="I251" s="24" t="s">
        <v>79</v>
      </c>
      <c r="J251" s="14" t="s">
        <v>70</v>
      </c>
      <c r="K251" s="15" t="s">
        <v>30</v>
      </c>
      <c r="L251" s="60"/>
      <c r="M251" s="14"/>
      <c r="N251" s="14" t="s">
        <v>48</v>
      </c>
      <c r="O251" s="14"/>
      <c r="P251" s="15" t="s">
        <v>119</v>
      </c>
      <c r="Q251" s="16">
        <v>7999</v>
      </c>
      <c r="R251" s="17">
        <v>40</v>
      </c>
      <c r="S251" s="18">
        <v>5519.3099999999995</v>
      </c>
      <c r="T251" s="19" t="s">
        <v>83</v>
      </c>
      <c r="U251" s="20" t="s">
        <v>101</v>
      </c>
      <c r="V251" s="22">
        <v>40</v>
      </c>
      <c r="W251" s="22">
        <v>99</v>
      </c>
      <c r="X251" s="23"/>
    </row>
    <row r="252" spans="1:24" s="1" customFormat="1" ht="11" customHeight="1" x14ac:dyDescent="0.3">
      <c r="A252" s="24" t="s">
        <v>23</v>
      </c>
      <c r="B252" s="24" t="s">
        <v>115</v>
      </c>
      <c r="C252" s="12" t="s">
        <v>435</v>
      </c>
      <c r="D252" s="58"/>
      <c r="E252" s="39" t="str">
        <f t="shared" si="9"/>
        <v>Еще фото</v>
      </c>
      <c r="F252" s="29" t="s">
        <v>117</v>
      </c>
      <c r="G252" s="24" t="s">
        <v>77</v>
      </c>
      <c r="H252" s="24" t="s">
        <v>78</v>
      </c>
      <c r="I252" s="24" t="s">
        <v>79</v>
      </c>
      <c r="J252" s="14" t="s">
        <v>70</v>
      </c>
      <c r="K252" s="15" t="s">
        <v>30</v>
      </c>
      <c r="L252" s="60"/>
      <c r="M252" s="14"/>
      <c r="N252" s="14" t="s">
        <v>48</v>
      </c>
      <c r="O252" s="14"/>
      <c r="P252" s="15" t="s">
        <v>119</v>
      </c>
      <c r="Q252" s="16">
        <v>7999</v>
      </c>
      <c r="R252" s="17">
        <v>40</v>
      </c>
      <c r="S252" s="18">
        <v>5519.3099999999995</v>
      </c>
      <c r="T252" s="19" t="s">
        <v>83</v>
      </c>
      <c r="U252" s="20" t="s">
        <v>109</v>
      </c>
      <c r="V252" s="28">
        <v>40.5</v>
      </c>
      <c r="W252" s="22">
        <v>147</v>
      </c>
      <c r="X252" s="23"/>
    </row>
    <row r="253" spans="1:24" s="1" customFormat="1" ht="11" customHeight="1" x14ac:dyDescent="0.3">
      <c r="A253" s="24" t="s">
        <v>23</v>
      </c>
      <c r="B253" s="24" t="s">
        <v>115</v>
      </c>
      <c r="C253" s="12" t="s">
        <v>435</v>
      </c>
      <c r="D253" s="58"/>
      <c r="E253" s="39" t="str">
        <f t="shared" si="9"/>
        <v>Еще фото</v>
      </c>
      <c r="F253" s="29" t="s">
        <v>117</v>
      </c>
      <c r="G253" s="24" t="s">
        <v>77</v>
      </c>
      <c r="H253" s="24" t="s">
        <v>78</v>
      </c>
      <c r="I253" s="24" t="s">
        <v>79</v>
      </c>
      <c r="J253" s="14" t="s">
        <v>70</v>
      </c>
      <c r="K253" s="15" t="s">
        <v>30</v>
      </c>
      <c r="L253" s="60"/>
      <c r="M253" s="14"/>
      <c r="N253" s="14" t="s">
        <v>48</v>
      </c>
      <c r="O253" s="14"/>
      <c r="P253" s="15" t="s">
        <v>119</v>
      </c>
      <c r="Q253" s="16">
        <v>7999</v>
      </c>
      <c r="R253" s="17">
        <v>40</v>
      </c>
      <c r="S253" s="18">
        <v>5519.3099999999995</v>
      </c>
      <c r="T253" s="19" t="s">
        <v>83</v>
      </c>
      <c r="U253" s="20" t="s">
        <v>95</v>
      </c>
      <c r="V253" s="22">
        <v>42</v>
      </c>
      <c r="W253" s="22">
        <v>89</v>
      </c>
      <c r="X253" s="23"/>
    </row>
    <row r="254" spans="1:24" s="1" customFormat="1" ht="11" customHeight="1" x14ac:dyDescent="0.3">
      <c r="A254" s="24" t="s">
        <v>23</v>
      </c>
      <c r="B254" s="24" t="s">
        <v>115</v>
      </c>
      <c r="C254" s="12" t="s">
        <v>435</v>
      </c>
      <c r="D254" s="58"/>
      <c r="E254" s="39" t="str">
        <f t="shared" si="9"/>
        <v>Еще фото</v>
      </c>
      <c r="F254" s="29" t="s">
        <v>117</v>
      </c>
      <c r="G254" s="24" t="s">
        <v>77</v>
      </c>
      <c r="H254" s="24" t="s">
        <v>78</v>
      </c>
      <c r="I254" s="24" t="s">
        <v>79</v>
      </c>
      <c r="J254" s="14" t="s">
        <v>70</v>
      </c>
      <c r="K254" s="15" t="s">
        <v>30</v>
      </c>
      <c r="L254" s="60"/>
      <c r="M254" s="14"/>
      <c r="N254" s="14" t="s">
        <v>48</v>
      </c>
      <c r="O254" s="14"/>
      <c r="P254" s="15" t="s">
        <v>119</v>
      </c>
      <c r="Q254" s="16">
        <v>7999</v>
      </c>
      <c r="R254" s="17">
        <v>40</v>
      </c>
      <c r="S254" s="18">
        <v>5519.3099999999995</v>
      </c>
      <c r="T254" s="19" t="s">
        <v>83</v>
      </c>
      <c r="U254" s="20" t="s">
        <v>96</v>
      </c>
      <c r="V254" s="28">
        <v>42.5</v>
      </c>
      <c r="W254" s="22">
        <v>78</v>
      </c>
      <c r="X254" s="23"/>
    </row>
    <row r="255" spans="1:24" s="1" customFormat="1" ht="11" customHeight="1" x14ac:dyDescent="0.3">
      <c r="A255" s="24" t="s">
        <v>23</v>
      </c>
      <c r="B255" s="24" t="s">
        <v>115</v>
      </c>
      <c r="C255" s="12" t="s">
        <v>435</v>
      </c>
      <c r="D255" s="58"/>
      <c r="E255" s="39" t="str">
        <f t="shared" si="9"/>
        <v>Еще фото</v>
      </c>
      <c r="F255" s="29" t="s">
        <v>117</v>
      </c>
      <c r="G255" s="24" t="s">
        <v>77</v>
      </c>
      <c r="H255" s="24" t="s">
        <v>78</v>
      </c>
      <c r="I255" s="24" t="s">
        <v>79</v>
      </c>
      <c r="J255" s="14" t="s">
        <v>70</v>
      </c>
      <c r="K255" s="15" t="s">
        <v>30</v>
      </c>
      <c r="L255" s="60"/>
      <c r="M255" s="14"/>
      <c r="N255" s="14" t="s">
        <v>48</v>
      </c>
      <c r="O255" s="14"/>
      <c r="P255" s="15" t="s">
        <v>119</v>
      </c>
      <c r="Q255" s="16">
        <v>7999</v>
      </c>
      <c r="R255" s="17">
        <v>40</v>
      </c>
      <c r="S255" s="18">
        <v>5519.3099999999995</v>
      </c>
      <c r="T255" s="19" t="s">
        <v>83</v>
      </c>
      <c r="U255" s="20" t="s">
        <v>102</v>
      </c>
      <c r="V255" s="22">
        <v>43</v>
      </c>
      <c r="W255" s="22">
        <v>2</v>
      </c>
      <c r="X255" s="23"/>
    </row>
    <row r="256" spans="1:24" s="1" customFormat="1" ht="11" customHeight="1" x14ac:dyDescent="0.3">
      <c r="A256" s="14" t="s">
        <v>23</v>
      </c>
      <c r="B256" s="14" t="s">
        <v>115</v>
      </c>
      <c r="C256" s="12" t="s">
        <v>435</v>
      </c>
      <c r="D256" s="58"/>
      <c r="E256" s="39" t="str">
        <f t="shared" si="9"/>
        <v>Еще фото</v>
      </c>
      <c r="F256" s="31" t="s">
        <v>117</v>
      </c>
      <c r="G256" s="14" t="s">
        <v>77</v>
      </c>
      <c r="H256" s="14" t="s">
        <v>78</v>
      </c>
      <c r="I256" s="14" t="s">
        <v>79</v>
      </c>
      <c r="J256" s="14" t="s">
        <v>70</v>
      </c>
      <c r="K256" s="14" t="s">
        <v>30</v>
      </c>
      <c r="L256" s="60"/>
      <c r="M256" s="14"/>
      <c r="N256" s="14" t="s">
        <v>48</v>
      </c>
      <c r="O256" s="14"/>
      <c r="P256" s="14" t="s">
        <v>119</v>
      </c>
      <c r="Q256" s="32">
        <v>7999</v>
      </c>
      <c r="R256" s="33">
        <v>40</v>
      </c>
      <c r="S256" s="34">
        <v>5519.3099999999995</v>
      </c>
      <c r="T256" s="19" t="s">
        <v>83</v>
      </c>
      <c r="U256" s="20" t="s">
        <v>308</v>
      </c>
      <c r="V256" s="28">
        <v>43.5</v>
      </c>
      <c r="W256" s="22">
        <v>32</v>
      </c>
      <c r="X256" s="23"/>
    </row>
    <row r="257" spans="1:24" s="1" customFormat="1" ht="11" customHeight="1" x14ac:dyDescent="0.3">
      <c r="A257" s="14" t="s">
        <v>23</v>
      </c>
      <c r="B257" s="14" t="s">
        <v>115</v>
      </c>
      <c r="C257" s="12" t="s">
        <v>435</v>
      </c>
      <c r="D257" s="58"/>
      <c r="E257" s="39" t="str">
        <f t="shared" si="9"/>
        <v>Еще фото</v>
      </c>
      <c r="F257" s="31" t="s">
        <v>117</v>
      </c>
      <c r="G257" s="14" t="s">
        <v>77</v>
      </c>
      <c r="H257" s="14" t="s">
        <v>78</v>
      </c>
      <c r="I257" s="14" t="s">
        <v>79</v>
      </c>
      <c r="J257" s="14" t="s">
        <v>70</v>
      </c>
      <c r="K257" s="14" t="s">
        <v>30</v>
      </c>
      <c r="L257" s="60"/>
      <c r="M257" s="14"/>
      <c r="N257" s="14" t="s">
        <v>48</v>
      </c>
      <c r="O257" s="14"/>
      <c r="P257" s="14" t="s">
        <v>119</v>
      </c>
      <c r="Q257" s="32">
        <v>7999</v>
      </c>
      <c r="R257" s="33">
        <v>40</v>
      </c>
      <c r="S257" s="34">
        <v>5519.3099999999995</v>
      </c>
      <c r="T257" s="19" t="s">
        <v>83</v>
      </c>
      <c r="U257" s="20" t="s">
        <v>103</v>
      </c>
      <c r="V257" s="28">
        <v>44.5</v>
      </c>
      <c r="W257" s="22">
        <v>8</v>
      </c>
      <c r="X257" s="23"/>
    </row>
    <row r="258" spans="1:24" s="1" customFormat="1" ht="11" customHeight="1" x14ac:dyDescent="0.3">
      <c r="A258" s="14" t="s">
        <v>23</v>
      </c>
      <c r="B258" s="14" t="s">
        <v>115</v>
      </c>
      <c r="C258" s="12" t="s">
        <v>435</v>
      </c>
      <c r="D258" s="58"/>
      <c r="E258" s="39" t="str">
        <f t="shared" si="9"/>
        <v>Еще фото</v>
      </c>
      <c r="F258" s="31" t="s">
        <v>117</v>
      </c>
      <c r="G258" s="14" t="s">
        <v>77</v>
      </c>
      <c r="H258" s="14" t="s">
        <v>78</v>
      </c>
      <c r="I258" s="14" t="s">
        <v>79</v>
      </c>
      <c r="J258" s="14" t="s">
        <v>70</v>
      </c>
      <c r="K258" s="14" t="s">
        <v>30</v>
      </c>
      <c r="L258" s="60"/>
      <c r="M258" s="14"/>
      <c r="N258" s="14" t="s">
        <v>48</v>
      </c>
      <c r="O258" s="14"/>
      <c r="P258" s="14" t="s">
        <v>119</v>
      </c>
      <c r="Q258" s="32">
        <v>7999</v>
      </c>
      <c r="R258" s="33">
        <v>40</v>
      </c>
      <c r="S258" s="34">
        <v>5519.3099999999995</v>
      </c>
      <c r="T258" s="19" t="s">
        <v>83</v>
      </c>
      <c r="U258" s="20" t="s">
        <v>296</v>
      </c>
      <c r="V258" s="28">
        <v>45.5</v>
      </c>
      <c r="W258" s="22">
        <v>1</v>
      </c>
      <c r="X258" s="23"/>
    </row>
    <row r="259" spans="1:24" s="1" customFormat="1" ht="11" customHeight="1" x14ac:dyDescent="0.3">
      <c r="A259" s="14" t="s">
        <v>23</v>
      </c>
      <c r="B259" s="14" t="s">
        <v>115</v>
      </c>
      <c r="C259" s="12" t="s">
        <v>435</v>
      </c>
      <c r="D259" s="59"/>
      <c r="E259" s="39" t="str">
        <f t="shared" si="9"/>
        <v>Еще фото</v>
      </c>
      <c r="F259" s="31" t="s">
        <v>117</v>
      </c>
      <c r="G259" s="14" t="s">
        <v>77</v>
      </c>
      <c r="H259" s="14" t="s">
        <v>78</v>
      </c>
      <c r="I259" s="14" t="s">
        <v>79</v>
      </c>
      <c r="J259" s="14" t="s">
        <v>70</v>
      </c>
      <c r="K259" s="14" t="s">
        <v>30</v>
      </c>
      <c r="L259" s="56"/>
      <c r="M259" s="14"/>
      <c r="N259" s="14" t="s">
        <v>48</v>
      </c>
      <c r="O259" s="14"/>
      <c r="P259" s="14" t="s">
        <v>119</v>
      </c>
      <c r="Q259" s="32">
        <v>7999</v>
      </c>
      <c r="R259" s="33">
        <v>40</v>
      </c>
      <c r="S259" s="34">
        <v>5519.3099999999995</v>
      </c>
      <c r="T259" s="19" t="s">
        <v>83</v>
      </c>
      <c r="U259" s="20" t="s">
        <v>425</v>
      </c>
      <c r="V259" s="28">
        <v>46.5</v>
      </c>
      <c r="W259" s="22">
        <v>1</v>
      </c>
      <c r="X259" s="23"/>
    </row>
    <row r="260" spans="1:24" s="1" customFormat="1" ht="26" customHeight="1" x14ac:dyDescent="0.3">
      <c r="A260" s="11" t="s">
        <v>23</v>
      </c>
      <c r="B260" s="11" t="s">
        <v>115</v>
      </c>
      <c r="C260" s="12" t="s">
        <v>436</v>
      </c>
      <c r="D260" s="57"/>
      <c r="E260" s="39" t="str">
        <f>HYPERLINK("https://www.google.ru/search?q=1011C050-006&amp;newwindow=1&amp;tbm=isch","Еще фото")</f>
        <v>Еще фото</v>
      </c>
      <c r="F260" s="13"/>
      <c r="G260" s="11" t="s">
        <v>77</v>
      </c>
      <c r="H260" s="11" t="s">
        <v>78</v>
      </c>
      <c r="I260" s="14" t="s">
        <v>79</v>
      </c>
      <c r="J260" s="14" t="s">
        <v>70</v>
      </c>
      <c r="K260" s="15" t="s">
        <v>30</v>
      </c>
      <c r="L260" s="55" t="s">
        <v>118</v>
      </c>
      <c r="M260" s="14"/>
      <c r="N260" s="14" t="s">
        <v>48</v>
      </c>
      <c r="O260" s="14"/>
      <c r="P260" s="15" t="s">
        <v>119</v>
      </c>
      <c r="Q260" s="16">
        <v>7999</v>
      </c>
      <c r="R260" s="17">
        <v>40</v>
      </c>
      <c r="S260" s="18">
        <v>5519.3099999999995</v>
      </c>
      <c r="T260" s="19" t="s">
        <v>83</v>
      </c>
      <c r="U260" s="20" t="s">
        <v>94</v>
      </c>
      <c r="V260" s="22">
        <v>41</v>
      </c>
      <c r="W260" s="22">
        <v>1</v>
      </c>
      <c r="X260" s="23"/>
    </row>
    <row r="261" spans="1:24" s="1" customFormat="1" ht="26" customHeight="1" x14ac:dyDescent="0.3">
      <c r="A261" s="24" t="s">
        <v>23</v>
      </c>
      <c r="B261" s="24" t="s">
        <v>115</v>
      </c>
      <c r="C261" s="12" t="s">
        <v>436</v>
      </c>
      <c r="D261" s="58"/>
      <c r="E261" s="39" t="str">
        <f>HYPERLINK("https://www.google.ru/search?q=1011C050-006&amp;newwindow=1&amp;tbm=isch","Еще фото")</f>
        <v>Еще фото</v>
      </c>
      <c r="F261" s="13"/>
      <c r="G261" s="24" t="s">
        <v>77</v>
      </c>
      <c r="H261" s="24" t="s">
        <v>78</v>
      </c>
      <c r="I261" s="24" t="s">
        <v>79</v>
      </c>
      <c r="J261" s="14" t="s">
        <v>70</v>
      </c>
      <c r="K261" s="15" t="s">
        <v>30</v>
      </c>
      <c r="L261" s="60"/>
      <c r="M261" s="14"/>
      <c r="N261" s="14" t="s">
        <v>48</v>
      </c>
      <c r="O261" s="14"/>
      <c r="P261" s="15" t="s">
        <v>119</v>
      </c>
      <c r="Q261" s="16">
        <v>7999</v>
      </c>
      <c r="R261" s="17">
        <v>40</v>
      </c>
      <c r="S261" s="18">
        <v>5519.3099999999995</v>
      </c>
      <c r="T261" s="19" t="s">
        <v>83</v>
      </c>
      <c r="U261" s="20" t="s">
        <v>102</v>
      </c>
      <c r="V261" s="22">
        <v>43</v>
      </c>
      <c r="W261" s="22">
        <v>1</v>
      </c>
      <c r="X261" s="23"/>
    </row>
    <row r="262" spans="1:24" s="1" customFormat="1" ht="26" customHeight="1" x14ac:dyDescent="0.3">
      <c r="A262" s="24" t="s">
        <v>23</v>
      </c>
      <c r="B262" s="24" t="s">
        <v>115</v>
      </c>
      <c r="C262" s="12" t="s">
        <v>436</v>
      </c>
      <c r="D262" s="58"/>
      <c r="E262" s="39" t="str">
        <f>HYPERLINK("https://www.google.ru/search?q=1011C050-006&amp;newwindow=1&amp;tbm=isch","Еще фото")</f>
        <v>Еще фото</v>
      </c>
      <c r="F262" s="13"/>
      <c r="G262" s="24" t="s">
        <v>77</v>
      </c>
      <c r="H262" s="24" t="s">
        <v>78</v>
      </c>
      <c r="I262" s="24" t="s">
        <v>79</v>
      </c>
      <c r="J262" s="14" t="s">
        <v>70</v>
      </c>
      <c r="K262" s="15" t="s">
        <v>30</v>
      </c>
      <c r="L262" s="60"/>
      <c r="M262" s="14"/>
      <c r="N262" s="14" t="s">
        <v>48</v>
      </c>
      <c r="O262" s="14"/>
      <c r="P262" s="15" t="s">
        <v>119</v>
      </c>
      <c r="Q262" s="16">
        <v>7999</v>
      </c>
      <c r="R262" s="17">
        <v>40</v>
      </c>
      <c r="S262" s="18">
        <v>5519.3099999999995</v>
      </c>
      <c r="T262" s="19" t="s">
        <v>83</v>
      </c>
      <c r="U262" s="20" t="s">
        <v>308</v>
      </c>
      <c r="V262" s="28">
        <v>43.5</v>
      </c>
      <c r="W262" s="22">
        <v>1</v>
      </c>
      <c r="X262" s="23"/>
    </row>
    <row r="263" spans="1:24" s="1" customFormat="1" ht="26" customHeight="1" x14ac:dyDescent="0.3">
      <c r="A263" s="24" t="s">
        <v>23</v>
      </c>
      <c r="B263" s="24" t="s">
        <v>115</v>
      </c>
      <c r="C263" s="12" t="s">
        <v>436</v>
      </c>
      <c r="D263" s="59"/>
      <c r="E263" s="39" t="str">
        <f>HYPERLINK("https://www.google.ru/search?q=1011C050-006&amp;newwindow=1&amp;tbm=isch","Еще фото")</f>
        <v>Еще фото</v>
      </c>
      <c r="F263" s="13"/>
      <c r="G263" s="24" t="s">
        <v>77</v>
      </c>
      <c r="H263" s="24" t="s">
        <v>78</v>
      </c>
      <c r="I263" s="24" t="s">
        <v>79</v>
      </c>
      <c r="J263" s="14" t="s">
        <v>70</v>
      </c>
      <c r="K263" s="15" t="s">
        <v>30</v>
      </c>
      <c r="L263" s="56"/>
      <c r="M263" s="14"/>
      <c r="N263" s="14" t="s">
        <v>48</v>
      </c>
      <c r="O263" s="14"/>
      <c r="P263" s="15" t="s">
        <v>119</v>
      </c>
      <c r="Q263" s="16">
        <v>7999</v>
      </c>
      <c r="R263" s="17">
        <v>40</v>
      </c>
      <c r="S263" s="18">
        <v>5519.3099999999995</v>
      </c>
      <c r="T263" s="19" t="s">
        <v>83</v>
      </c>
      <c r="U263" s="20" t="s">
        <v>296</v>
      </c>
      <c r="V263" s="28">
        <v>45.5</v>
      </c>
      <c r="W263" s="22">
        <v>1</v>
      </c>
      <c r="X263" s="23"/>
    </row>
    <row r="264" spans="1:24" s="1" customFormat="1" ht="11" customHeight="1" x14ac:dyDescent="0.3">
      <c r="A264" s="11" t="s">
        <v>23</v>
      </c>
      <c r="B264" s="11" t="s">
        <v>115</v>
      </c>
      <c r="C264" s="12" t="s">
        <v>437</v>
      </c>
      <c r="D264" s="57"/>
      <c r="E264" s="39" t="str">
        <f t="shared" ref="E264:E273" si="10">HYPERLINK("https://www.google.ru/search?q=1011C050-402&amp;newwindow=1&amp;tbm=isch","Еще фото")</f>
        <v>Еще фото</v>
      </c>
      <c r="F264" s="29" t="s">
        <v>117</v>
      </c>
      <c r="G264" s="11" t="s">
        <v>77</v>
      </c>
      <c r="H264" s="11" t="s">
        <v>78</v>
      </c>
      <c r="I264" s="14" t="s">
        <v>79</v>
      </c>
      <c r="J264" s="14" t="s">
        <v>70</v>
      </c>
      <c r="K264" s="15" t="s">
        <v>30</v>
      </c>
      <c r="L264" s="55" t="s">
        <v>118</v>
      </c>
      <c r="M264" s="14"/>
      <c r="N264" s="14" t="s">
        <v>33</v>
      </c>
      <c r="O264" s="14"/>
      <c r="P264" s="15" t="s">
        <v>119</v>
      </c>
      <c r="Q264" s="16">
        <v>7999</v>
      </c>
      <c r="R264" s="17">
        <v>40</v>
      </c>
      <c r="S264" s="18">
        <v>5519.3099999999995</v>
      </c>
      <c r="T264" s="19" t="s">
        <v>83</v>
      </c>
      <c r="U264" s="20" t="s">
        <v>87</v>
      </c>
      <c r="V264" s="21" t="s">
        <v>134</v>
      </c>
      <c r="W264" s="22">
        <v>1</v>
      </c>
      <c r="X264" s="23"/>
    </row>
    <row r="265" spans="1:24" s="1" customFormat="1" ht="11" customHeight="1" x14ac:dyDescent="0.3">
      <c r="A265" s="24" t="s">
        <v>23</v>
      </c>
      <c r="B265" s="24" t="s">
        <v>115</v>
      </c>
      <c r="C265" s="12" t="s">
        <v>437</v>
      </c>
      <c r="D265" s="58"/>
      <c r="E265" s="39" t="str">
        <f t="shared" si="10"/>
        <v>Еще фото</v>
      </c>
      <c r="F265" s="29" t="s">
        <v>117</v>
      </c>
      <c r="G265" s="24" t="s">
        <v>77</v>
      </c>
      <c r="H265" s="24" t="s">
        <v>78</v>
      </c>
      <c r="I265" s="24" t="s">
        <v>79</v>
      </c>
      <c r="J265" s="14" t="s">
        <v>70</v>
      </c>
      <c r="K265" s="15" t="s">
        <v>30</v>
      </c>
      <c r="L265" s="60"/>
      <c r="M265" s="14"/>
      <c r="N265" s="14" t="s">
        <v>33</v>
      </c>
      <c r="O265" s="14"/>
      <c r="P265" s="15" t="s">
        <v>119</v>
      </c>
      <c r="Q265" s="16">
        <v>7999</v>
      </c>
      <c r="R265" s="17">
        <v>40</v>
      </c>
      <c r="S265" s="18">
        <v>5519.3099999999995</v>
      </c>
      <c r="T265" s="19" t="s">
        <v>83</v>
      </c>
      <c r="U265" s="20" t="s">
        <v>114</v>
      </c>
      <c r="V265" s="22">
        <v>39</v>
      </c>
      <c r="W265" s="22">
        <v>3</v>
      </c>
      <c r="X265" s="23"/>
    </row>
    <row r="266" spans="1:24" s="1" customFormat="1" ht="11" customHeight="1" x14ac:dyDescent="0.3">
      <c r="A266" s="24" t="s">
        <v>23</v>
      </c>
      <c r="B266" s="24" t="s">
        <v>115</v>
      </c>
      <c r="C266" s="12" t="s">
        <v>437</v>
      </c>
      <c r="D266" s="58"/>
      <c r="E266" s="39" t="str">
        <f t="shared" si="10"/>
        <v>Еще фото</v>
      </c>
      <c r="F266" s="29" t="s">
        <v>117</v>
      </c>
      <c r="G266" s="24" t="s">
        <v>77</v>
      </c>
      <c r="H266" s="24" t="s">
        <v>78</v>
      </c>
      <c r="I266" s="24" t="s">
        <v>79</v>
      </c>
      <c r="J266" s="14" t="s">
        <v>70</v>
      </c>
      <c r="K266" s="15" t="s">
        <v>30</v>
      </c>
      <c r="L266" s="60"/>
      <c r="M266" s="14"/>
      <c r="N266" s="14" t="s">
        <v>33</v>
      </c>
      <c r="O266" s="14"/>
      <c r="P266" s="15" t="s">
        <v>119</v>
      </c>
      <c r="Q266" s="16">
        <v>7999</v>
      </c>
      <c r="R266" s="17">
        <v>40</v>
      </c>
      <c r="S266" s="18">
        <v>5519.3099999999995</v>
      </c>
      <c r="T266" s="19" t="s">
        <v>83</v>
      </c>
      <c r="U266" s="20" t="s">
        <v>101</v>
      </c>
      <c r="V266" s="22">
        <v>40</v>
      </c>
      <c r="W266" s="22">
        <v>1</v>
      </c>
      <c r="X266" s="23"/>
    </row>
    <row r="267" spans="1:24" s="1" customFormat="1" ht="11" customHeight="1" x14ac:dyDescent="0.3">
      <c r="A267" s="24" t="s">
        <v>23</v>
      </c>
      <c r="B267" s="24" t="s">
        <v>115</v>
      </c>
      <c r="C267" s="12" t="s">
        <v>437</v>
      </c>
      <c r="D267" s="58"/>
      <c r="E267" s="39" t="str">
        <f t="shared" si="10"/>
        <v>Еще фото</v>
      </c>
      <c r="F267" s="29" t="s">
        <v>117</v>
      </c>
      <c r="G267" s="24" t="s">
        <v>77</v>
      </c>
      <c r="H267" s="24" t="s">
        <v>78</v>
      </c>
      <c r="I267" s="24" t="s">
        <v>79</v>
      </c>
      <c r="J267" s="14" t="s">
        <v>70</v>
      </c>
      <c r="K267" s="15" t="s">
        <v>30</v>
      </c>
      <c r="L267" s="60"/>
      <c r="M267" s="14"/>
      <c r="N267" s="14" t="s">
        <v>33</v>
      </c>
      <c r="O267" s="14"/>
      <c r="P267" s="15" t="s">
        <v>119</v>
      </c>
      <c r="Q267" s="16">
        <v>7999</v>
      </c>
      <c r="R267" s="17">
        <v>40</v>
      </c>
      <c r="S267" s="18">
        <v>5519.3099999999995</v>
      </c>
      <c r="T267" s="19" t="s">
        <v>83</v>
      </c>
      <c r="U267" s="20" t="s">
        <v>109</v>
      </c>
      <c r="V267" s="28">
        <v>40.5</v>
      </c>
      <c r="W267" s="22">
        <v>7</v>
      </c>
      <c r="X267" s="23"/>
    </row>
    <row r="268" spans="1:24" s="1" customFormat="1" ht="11" customHeight="1" x14ac:dyDescent="0.3">
      <c r="A268" s="24" t="s">
        <v>23</v>
      </c>
      <c r="B268" s="24" t="s">
        <v>115</v>
      </c>
      <c r="C268" s="12" t="s">
        <v>437</v>
      </c>
      <c r="D268" s="58"/>
      <c r="E268" s="39" t="str">
        <f t="shared" si="10"/>
        <v>Еще фото</v>
      </c>
      <c r="F268" s="29" t="s">
        <v>117</v>
      </c>
      <c r="G268" s="24" t="s">
        <v>77</v>
      </c>
      <c r="H268" s="24" t="s">
        <v>78</v>
      </c>
      <c r="I268" s="24" t="s">
        <v>79</v>
      </c>
      <c r="J268" s="14" t="s">
        <v>70</v>
      </c>
      <c r="K268" s="15" t="s">
        <v>30</v>
      </c>
      <c r="L268" s="60"/>
      <c r="M268" s="14"/>
      <c r="N268" s="14" t="s">
        <v>33</v>
      </c>
      <c r="O268" s="14"/>
      <c r="P268" s="15" t="s">
        <v>119</v>
      </c>
      <c r="Q268" s="16">
        <v>7999</v>
      </c>
      <c r="R268" s="17">
        <v>40</v>
      </c>
      <c r="S268" s="18">
        <v>5519.3099999999995</v>
      </c>
      <c r="T268" s="19" t="s">
        <v>83</v>
      </c>
      <c r="U268" s="20" t="s">
        <v>94</v>
      </c>
      <c r="V268" s="22">
        <v>41</v>
      </c>
      <c r="W268" s="22">
        <v>3</v>
      </c>
      <c r="X268" s="23"/>
    </row>
    <row r="269" spans="1:24" s="1" customFormat="1" ht="11" customHeight="1" x14ac:dyDescent="0.3">
      <c r="A269" s="24" t="s">
        <v>23</v>
      </c>
      <c r="B269" s="24" t="s">
        <v>115</v>
      </c>
      <c r="C269" s="12" t="s">
        <v>437</v>
      </c>
      <c r="D269" s="58"/>
      <c r="E269" s="39" t="str">
        <f t="shared" si="10"/>
        <v>Еще фото</v>
      </c>
      <c r="F269" s="29" t="s">
        <v>117</v>
      </c>
      <c r="G269" s="24" t="s">
        <v>77</v>
      </c>
      <c r="H269" s="24" t="s">
        <v>78</v>
      </c>
      <c r="I269" s="24" t="s">
        <v>79</v>
      </c>
      <c r="J269" s="14" t="s">
        <v>70</v>
      </c>
      <c r="K269" s="15" t="s">
        <v>30</v>
      </c>
      <c r="L269" s="60"/>
      <c r="M269" s="14"/>
      <c r="N269" s="14" t="s">
        <v>33</v>
      </c>
      <c r="O269" s="14"/>
      <c r="P269" s="15" t="s">
        <v>119</v>
      </c>
      <c r="Q269" s="16">
        <v>7999</v>
      </c>
      <c r="R269" s="17">
        <v>40</v>
      </c>
      <c r="S269" s="18">
        <v>5519.3099999999995</v>
      </c>
      <c r="T269" s="19" t="s">
        <v>83</v>
      </c>
      <c r="U269" s="20" t="s">
        <v>95</v>
      </c>
      <c r="V269" s="22">
        <v>42</v>
      </c>
      <c r="W269" s="22">
        <v>2</v>
      </c>
      <c r="X269" s="23"/>
    </row>
    <row r="270" spans="1:24" s="1" customFormat="1" ht="11" customHeight="1" x14ac:dyDescent="0.3">
      <c r="A270" s="24" t="s">
        <v>23</v>
      </c>
      <c r="B270" s="24" t="s">
        <v>115</v>
      </c>
      <c r="C270" s="12" t="s">
        <v>437</v>
      </c>
      <c r="D270" s="58"/>
      <c r="E270" s="39" t="str">
        <f t="shared" si="10"/>
        <v>Еще фото</v>
      </c>
      <c r="F270" s="29" t="s">
        <v>117</v>
      </c>
      <c r="G270" s="24" t="s">
        <v>77</v>
      </c>
      <c r="H270" s="24" t="s">
        <v>78</v>
      </c>
      <c r="I270" s="24" t="s">
        <v>79</v>
      </c>
      <c r="J270" s="14" t="s">
        <v>70</v>
      </c>
      <c r="K270" s="15" t="s">
        <v>30</v>
      </c>
      <c r="L270" s="60"/>
      <c r="M270" s="14"/>
      <c r="N270" s="14" t="s">
        <v>33</v>
      </c>
      <c r="O270" s="14"/>
      <c r="P270" s="15" t="s">
        <v>119</v>
      </c>
      <c r="Q270" s="16">
        <v>7999</v>
      </c>
      <c r="R270" s="17">
        <v>40</v>
      </c>
      <c r="S270" s="18">
        <v>5519.3099999999995</v>
      </c>
      <c r="T270" s="19" t="s">
        <v>83</v>
      </c>
      <c r="U270" s="20" t="s">
        <v>102</v>
      </c>
      <c r="V270" s="22">
        <v>43</v>
      </c>
      <c r="W270" s="22">
        <v>1</v>
      </c>
      <c r="X270" s="23"/>
    </row>
    <row r="271" spans="1:24" s="1" customFormat="1" ht="11" customHeight="1" x14ac:dyDescent="0.3">
      <c r="A271" s="24" t="s">
        <v>23</v>
      </c>
      <c r="B271" s="24" t="s">
        <v>115</v>
      </c>
      <c r="C271" s="12" t="s">
        <v>437</v>
      </c>
      <c r="D271" s="58"/>
      <c r="E271" s="39" t="str">
        <f t="shared" si="10"/>
        <v>Еще фото</v>
      </c>
      <c r="F271" s="29" t="s">
        <v>117</v>
      </c>
      <c r="G271" s="24" t="s">
        <v>77</v>
      </c>
      <c r="H271" s="24" t="s">
        <v>78</v>
      </c>
      <c r="I271" s="24" t="s">
        <v>79</v>
      </c>
      <c r="J271" s="14" t="s">
        <v>70</v>
      </c>
      <c r="K271" s="15" t="s">
        <v>30</v>
      </c>
      <c r="L271" s="60"/>
      <c r="M271" s="14"/>
      <c r="N271" s="14" t="s">
        <v>33</v>
      </c>
      <c r="O271" s="14"/>
      <c r="P271" s="15" t="s">
        <v>119</v>
      </c>
      <c r="Q271" s="16">
        <v>7999</v>
      </c>
      <c r="R271" s="17">
        <v>40</v>
      </c>
      <c r="S271" s="18">
        <v>5519.3099999999995</v>
      </c>
      <c r="T271" s="19" t="s">
        <v>83</v>
      </c>
      <c r="U271" s="20" t="s">
        <v>308</v>
      </c>
      <c r="V271" s="28">
        <v>43.5</v>
      </c>
      <c r="W271" s="22">
        <v>2</v>
      </c>
      <c r="X271" s="23"/>
    </row>
    <row r="272" spans="1:24" s="1" customFormat="1" ht="11" customHeight="1" x14ac:dyDescent="0.3">
      <c r="A272" s="24" t="s">
        <v>23</v>
      </c>
      <c r="B272" s="24" t="s">
        <v>115</v>
      </c>
      <c r="C272" s="12" t="s">
        <v>437</v>
      </c>
      <c r="D272" s="58"/>
      <c r="E272" s="39" t="str">
        <f t="shared" si="10"/>
        <v>Еще фото</v>
      </c>
      <c r="F272" s="29" t="s">
        <v>117</v>
      </c>
      <c r="G272" s="24" t="s">
        <v>77</v>
      </c>
      <c r="H272" s="24" t="s">
        <v>78</v>
      </c>
      <c r="I272" s="24" t="s">
        <v>79</v>
      </c>
      <c r="J272" s="14" t="s">
        <v>70</v>
      </c>
      <c r="K272" s="15" t="s">
        <v>30</v>
      </c>
      <c r="L272" s="60"/>
      <c r="M272" s="14"/>
      <c r="N272" s="14" t="s">
        <v>33</v>
      </c>
      <c r="O272" s="14"/>
      <c r="P272" s="15" t="s">
        <v>119</v>
      </c>
      <c r="Q272" s="16">
        <v>7999</v>
      </c>
      <c r="R272" s="17">
        <v>40</v>
      </c>
      <c r="S272" s="18">
        <v>5519.3099999999995</v>
      </c>
      <c r="T272" s="19" t="s">
        <v>83</v>
      </c>
      <c r="U272" s="20" t="s">
        <v>120</v>
      </c>
      <c r="V272" s="22">
        <v>45</v>
      </c>
      <c r="W272" s="22">
        <v>1</v>
      </c>
      <c r="X272" s="23"/>
    </row>
    <row r="273" spans="1:24" s="1" customFormat="1" ht="11" customHeight="1" x14ac:dyDescent="0.3">
      <c r="A273" s="14" t="s">
        <v>23</v>
      </c>
      <c r="B273" s="14" t="s">
        <v>115</v>
      </c>
      <c r="C273" s="12" t="s">
        <v>437</v>
      </c>
      <c r="D273" s="59"/>
      <c r="E273" s="39" t="str">
        <f t="shared" si="10"/>
        <v>Еще фото</v>
      </c>
      <c r="F273" s="31" t="s">
        <v>117</v>
      </c>
      <c r="G273" s="14" t="s">
        <v>77</v>
      </c>
      <c r="H273" s="14" t="s">
        <v>78</v>
      </c>
      <c r="I273" s="14" t="s">
        <v>79</v>
      </c>
      <c r="J273" s="14" t="s">
        <v>70</v>
      </c>
      <c r="K273" s="14" t="s">
        <v>30</v>
      </c>
      <c r="L273" s="56"/>
      <c r="M273" s="14"/>
      <c r="N273" s="14" t="s">
        <v>33</v>
      </c>
      <c r="O273" s="14"/>
      <c r="P273" s="14" t="s">
        <v>119</v>
      </c>
      <c r="Q273" s="32">
        <v>7999</v>
      </c>
      <c r="R273" s="33">
        <v>40</v>
      </c>
      <c r="S273" s="34">
        <v>5519.3099999999995</v>
      </c>
      <c r="T273" s="19" t="s">
        <v>83</v>
      </c>
      <c r="U273" s="20" t="s">
        <v>425</v>
      </c>
      <c r="V273" s="28">
        <v>46.5</v>
      </c>
      <c r="W273" s="22">
        <v>1</v>
      </c>
      <c r="X273" s="23"/>
    </row>
    <row r="274" spans="1:24" s="1" customFormat="1" ht="11" customHeight="1" x14ac:dyDescent="0.3">
      <c r="A274" s="11" t="s">
        <v>23</v>
      </c>
      <c r="B274" s="11" t="s">
        <v>293</v>
      </c>
      <c r="C274" s="12" t="s">
        <v>438</v>
      </c>
      <c r="D274" s="57"/>
      <c r="E274" s="39" t="str">
        <f t="shared" ref="E274:E285" si="11">HYPERLINK("https://www.google.ru/search?q=1011C052-002&amp;newwindow=1&amp;tbm=isch","Еще фото")</f>
        <v>Еще фото</v>
      </c>
      <c r="F274" s="29" t="s">
        <v>117</v>
      </c>
      <c r="G274" s="11" t="s">
        <v>77</v>
      </c>
      <c r="H274" s="11" t="s">
        <v>78</v>
      </c>
      <c r="I274" s="14" t="s">
        <v>79</v>
      </c>
      <c r="J274" s="14" t="s">
        <v>70</v>
      </c>
      <c r="K274" s="15" t="s">
        <v>30</v>
      </c>
      <c r="L274" s="55" t="s">
        <v>295</v>
      </c>
      <c r="M274" s="14" t="s">
        <v>270</v>
      </c>
      <c r="N274" s="14" t="s">
        <v>48</v>
      </c>
      <c r="O274" s="14"/>
      <c r="P274" s="15" t="s">
        <v>93</v>
      </c>
      <c r="Q274" s="16">
        <v>24499</v>
      </c>
      <c r="R274" s="17">
        <v>40</v>
      </c>
      <c r="S274" s="18">
        <v>16904.309999999998</v>
      </c>
      <c r="T274" s="19" t="s">
        <v>83</v>
      </c>
      <c r="U274" s="20" t="s">
        <v>114</v>
      </c>
      <c r="V274" s="22">
        <v>39</v>
      </c>
      <c r="W274" s="22">
        <v>4</v>
      </c>
      <c r="X274" s="23"/>
    </row>
    <row r="275" spans="1:24" s="1" customFormat="1" ht="11" customHeight="1" x14ac:dyDescent="0.3">
      <c r="A275" s="24" t="s">
        <v>23</v>
      </c>
      <c r="B275" s="24" t="s">
        <v>293</v>
      </c>
      <c r="C275" s="12" t="s">
        <v>438</v>
      </c>
      <c r="D275" s="58"/>
      <c r="E275" s="39" t="str">
        <f t="shared" si="11"/>
        <v>Еще фото</v>
      </c>
      <c r="F275" s="29" t="s">
        <v>117</v>
      </c>
      <c r="G275" s="24" t="s">
        <v>77</v>
      </c>
      <c r="H275" s="24" t="s">
        <v>78</v>
      </c>
      <c r="I275" s="24" t="s">
        <v>79</v>
      </c>
      <c r="J275" s="14" t="s">
        <v>70</v>
      </c>
      <c r="K275" s="15" t="s">
        <v>30</v>
      </c>
      <c r="L275" s="60"/>
      <c r="M275" s="14" t="s">
        <v>270</v>
      </c>
      <c r="N275" s="14" t="s">
        <v>48</v>
      </c>
      <c r="O275" s="14"/>
      <c r="P275" s="15" t="s">
        <v>93</v>
      </c>
      <c r="Q275" s="16">
        <v>24499</v>
      </c>
      <c r="R275" s="17">
        <v>40</v>
      </c>
      <c r="S275" s="18">
        <v>16904.309999999998</v>
      </c>
      <c r="T275" s="19" t="s">
        <v>83</v>
      </c>
      <c r="U275" s="20" t="s">
        <v>101</v>
      </c>
      <c r="V275" s="22">
        <v>40</v>
      </c>
      <c r="W275" s="22">
        <v>4</v>
      </c>
      <c r="X275" s="23"/>
    </row>
    <row r="276" spans="1:24" s="1" customFormat="1" ht="11" customHeight="1" x14ac:dyDescent="0.3">
      <c r="A276" s="24" t="s">
        <v>23</v>
      </c>
      <c r="B276" s="24" t="s">
        <v>293</v>
      </c>
      <c r="C276" s="12" t="s">
        <v>438</v>
      </c>
      <c r="D276" s="58"/>
      <c r="E276" s="39" t="str">
        <f t="shared" si="11"/>
        <v>Еще фото</v>
      </c>
      <c r="F276" s="29" t="s">
        <v>117</v>
      </c>
      <c r="G276" s="24" t="s">
        <v>77</v>
      </c>
      <c r="H276" s="24" t="s">
        <v>78</v>
      </c>
      <c r="I276" s="24" t="s">
        <v>79</v>
      </c>
      <c r="J276" s="14" t="s">
        <v>70</v>
      </c>
      <c r="K276" s="15" t="s">
        <v>30</v>
      </c>
      <c r="L276" s="60"/>
      <c r="M276" s="14" t="s">
        <v>270</v>
      </c>
      <c r="N276" s="14" t="s">
        <v>48</v>
      </c>
      <c r="O276" s="14"/>
      <c r="P276" s="15" t="s">
        <v>93</v>
      </c>
      <c r="Q276" s="16">
        <v>24499</v>
      </c>
      <c r="R276" s="17">
        <v>40</v>
      </c>
      <c r="S276" s="18">
        <v>16904.309999999998</v>
      </c>
      <c r="T276" s="19" t="s">
        <v>83</v>
      </c>
      <c r="U276" s="20" t="s">
        <v>109</v>
      </c>
      <c r="V276" s="28">
        <v>40.5</v>
      </c>
      <c r="W276" s="22">
        <v>3</v>
      </c>
      <c r="X276" s="23"/>
    </row>
    <row r="277" spans="1:24" s="1" customFormat="1" ht="11" customHeight="1" x14ac:dyDescent="0.3">
      <c r="A277" s="24" t="s">
        <v>23</v>
      </c>
      <c r="B277" s="24" t="s">
        <v>293</v>
      </c>
      <c r="C277" s="12" t="s">
        <v>438</v>
      </c>
      <c r="D277" s="58"/>
      <c r="E277" s="39" t="str">
        <f t="shared" si="11"/>
        <v>Еще фото</v>
      </c>
      <c r="F277" s="29" t="s">
        <v>117</v>
      </c>
      <c r="G277" s="24" t="s">
        <v>77</v>
      </c>
      <c r="H277" s="24" t="s">
        <v>78</v>
      </c>
      <c r="I277" s="24" t="s">
        <v>79</v>
      </c>
      <c r="J277" s="14" t="s">
        <v>70</v>
      </c>
      <c r="K277" s="15" t="s">
        <v>30</v>
      </c>
      <c r="L277" s="60"/>
      <c r="M277" s="14" t="s">
        <v>270</v>
      </c>
      <c r="N277" s="14" t="s">
        <v>48</v>
      </c>
      <c r="O277" s="14"/>
      <c r="P277" s="15" t="s">
        <v>93</v>
      </c>
      <c r="Q277" s="16">
        <v>24499</v>
      </c>
      <c r="R277" s="17">
        <v>40</v>
      </c>
      <c r="S277" s="18">
        <v>16904.309999999998</v>
      </c>
      <c r="T277" s="19" t="s">
        <v>83</v>
      </c>
      <c r="U277" s="20" t="s">
        <v>94</v>
      </c>
      <c r="V277" s="22">
        <v>41</v>
      </c>
      <c r="W277" s="22">
        <v>10</v>
      </c>
      <c r="X277" s="23"/>
    </row>
    <row r="278" spans="1:24" s="1" customFormat="1" ht="11" customHeight="1" x14ac:dyDescent="0.3">
      <c r="A278" s="24" t="s">
        <v>23</v>
      </c>
      <c r="B278" s="24" t="s">
        <v>293</v>
      </c>
      <c r="C278" s="12" t="s">
        <v>438</v>
      </c>
      <c r="D278" s="58"/>
      <c r="E278" s="39" t="str">
        <f t="shared" si="11"/>
        <v>Еще фото</v>
      </c>
      <c r="F278" s="29" t="s">
        <v>117</v>
      </c>
      <c r="G278" s="24" t="s">
        <v>77</v>
      </c>
      <c r="H278" s="24" t="s">
        <v>78</v>
      </c>
      <c r="I278" s="24" t="s">
        <v>79</v>
      </c>
      <c r="J278" s="14" t="s">
        <v>70</v>
      </c>
      <c r="K278" s="15" t="s">
        <v>30</v>
      </c>
      <c r="L278" s="60"/>
      <c r="M278" s="14" t="s">
        <v>270</v>
      </c>
      <c r="N278" s="14" t="s">
        <v>48</v>
      </c>
      <c r="O278" s="14"/>
      <c r="P278" s="15" t="s">
        <v>93</v>
      </c>
      <c r="Q278" s="16">
        <v>24499</v>
      </c>
      <c r="R278" s="17">
        <v>40</v>
      </c>
      <c r="S278" s="18">
        <v>16904.309999999998</v>
      </c>
      <c r="T278" s="19" t="s">
        <v>83</v>
      </c>
      <c r="U278" s="20" t="s">
        <v>95</v>
      </c>
      <c r="V278" s="22">
        <v>42</v>
      </c>
      <c r="W278" s="22">
        <v>7</v>
      </c>
      <c r="X278" s="23"/>
    </row>
    <row r="279" spans="1:24" s="1" customFormat="1" ht="11" customHeight="1" x14ac:dyDescent="0.3">
      <c r="A279" s="24" t="s">
        <v>23</v>
      </c>
      <c r="B279" s="24" t="s">
        <v>293</v>
      </c>
      <c r="C279" s="12" t="s">
        <v>438</v>
      </c>
      <c r="D279" s="58"/>
      <c r="E279" s="39" t="str">
        <f t="shared" si="11"/>
        <v>Еще фото</v>
      </c>
      <c r="F279" s="29" t="s">
        <v>117</v>
      </c>
      <c r="G279" s="24" t="s">
        <v>77</v>
      </c>
      <c r="H279" s="24" t="s">
        <v>78</v>
      </c>
      <c r="I279" s="24" t="s">
        <v>79</v>
      </c>
      <c r="J279" s="14" t="s">
        <v>70</v>
      </c>
      <c r="K279" s="15" t="s">
        <v>30</v>
      </c>
      <c r="L279" s="60"/>
      <c r="M279" s="14" t="s">
        <v>270</v>
      </c>
      <c r="N279" s="14" t="s">
        <v>48</v>
      </c>
      <c r="O279" s="14"/>
      <c r="P279" s="15" t="s">
        <v>93</v>
      </c>
      <c r="Q279" s="16">
        <v>24499</v>
      </c>
      <c r="R279" s="17">
        <v>40</v>
      </c>
      <c r="S279" s="18">
        <v>16904.309999999998</v>
      </c>
      <c r="T279" s="19" t="s">
        <v>83</v>
      </c>
      <c r="U279" s="20" t="s">
        <v>96</v>
      </c>
      <c r="V279" s="28">
        <v>42.5</v>
      </c>
      <c r="W279" s="22">
        <v>11</v>
      </c>
      <c r="X279" s="23"/>
    </row>
    <row r="280" spans="1:24" s="1" customFormat="1" ht="11" customHeight="1" x14ac:dyDescent="0.3">
      <c r="A280" s="24" t="s">
        <v>23</v>
      </c>
      <c r="B280" s="24" t="s">
        <v>293</v>
      </c>
      <c r="C280" s="12" t="s">
        <v>438</v>
      </c>
      <c r="D280" s="58"/>
      <c r="E280" s="39" t="str">
        <f t="shared" si="11"/>
        <v>Еще фото</v>
      </c>
      <c r="F280" s="29" t="s">
        <v>117</v>
      </c>
      <c r="G280" s="24" t="s">
        <v>77</v>
      </c>
      <c r="H280" s="24" t="s">
        <v>78</v>
      </c>
      <c r="I280" s="24" t="s">
        <v>79</v>
      </c>
      <c r="J280" s="14" t="s">
        <v>70</v>
      </c>
      <c r="K280" s="15" t="s">
        <v>30</v>
      </c>
      <c r="L280" s="60"/>
      <c r="M280" s="14" t="s">
        <v>270</v>
      </c>
      <c r="N280" s="14" t="s">
        <v>48</v>
      </c>
      <c r="O280" s="14"/>
      <c r="P280" s="15" t="s">
        <v>93</v>
      </c>
      <c r="Q280" s="16">
        <v>24499</v>
      </c>
      <c r="R280" s="17">
        <v>40</v>
      </c>
      <c r="S280" s="18">
        <v>16904.309999999998</v>
      </c>
      <c r="T280" s="19" t="s">
        <v>83</v>
      </c>
      <c r="U280" s="20" t="s">
        <v>102</v>
      </c>
      <c r="V280" s="22">
        <v>43</v>
      </c>
      <c r="W280" s="22">
        <v>11</v>
      </c>
      <c r="X280" s="23"/>
    </row>
    <row r="281" spans="1:24" s="1" customFormat="1" ht="11" customHeight="1" x14ac:dyDescent="0.3">
      <c r="A281" s="24" t="s">
        <v>23</v>
      </c>
      <c r="B281" s="24" t="s">
        <v>293</v>
      </c>
      <c r="C281" s="12" t="s">
        <v>438</v>
      </c>
      <c r="D281" s="58"/>
      <c r="E281" s="39" t="str">
        <f t="shared" si="11"/>
        <v>Еще фото</v>
      </c>
      <c r="F281" s="29" t="s">
        <v>117</v>
      </c>
      <c r="G281" s="24" t="s">
        <v>77</v>
      </c>
      <c r="H281" s="24" t="s">
        <v>78</v>
      </c>
      <c r="I281" s="24" t="s">
        <v>79</v>
      </c>
      <c r="J281" s="14" t="s">
        <v>70</v>
      </c>
      <c r="K281" s="15" t="s">
        <v>30</v>
      </c>
      <c r="L281" s="60"/>
      <c r="M281" s="14" t="s">
        <v>270</v>
      </c>
      <c r="N281" s="14" t="s">
        <v>48</v>
      </c>
      <c r="O281" s="14"/>
      <c r="P281" s="15" t="s">
        <v>93</v>
      </c>
      <c r="Q281" s="16">
        <v>24499</v>
      </c>
      <c r="R281" s="17">
        <v>40</v>
      </c>
      <c r="S281" s="18">
        <v>16904.309999999998</v>
      </c>
      <c r="T281" s="19" t="s">
        <v>83</v>
      </c>
      <c r="U281" s="20" t="s">
        <v>308</v>
      </c>
      <c r="V281" s="28">
        <v>43.5</v>
      </c>
      <c r="W281" s="22">
        <v>7</v>
      </c>
      <c r="X281" s="23"/>
    </row>
    <row r="282" spans="1:24" s="1" customFormat="1" ht="11" customHeight="1" x14ac:dyDescent="0.3">
      <c r="A282" s="24" t="s">
        <v>23</v>
      </c>
      <c r="B282" s="24" t="s">
        <v>293</v>
      </c>
      <c r="C282" s="12" t="s">
        <v>438</v>
      </c>
      <c r="D282" s="58"/>
      <c r="E282" s="39" t="str">
        <f t="shared" si="11"/>
        <v>Еще фото</v>
      </c>
      <c r="F282" s="29" t="s">
        <v>117</v>
      </c>
      <c r="G282" s="24" t="s">
        <v>77</v>
      </c>
      <c r="H282" s="24" t="s">
        <v>78</v>
      </c>
      <c r="I282" s="24" t="s">
        <v>79</v>
      </c>
      <c r="J282" s="14" t="s">
        <v>70</v>
      </c>
      <c r="K282" s="15" t="s">
        <v>30</v>
      </c>
      <c r="L282" s="60"/>
      <c r="M282" s="14" t="s">
        <v>270</v>
      </c>
      <c r="N282" s="14" t="s">
        <v>48</v>
      </c>
      <c r="O282" s="14"/>
      <c r="P282" s="15" t="s">
        <v>93</v>
      </c>
      <c r="Q282" s="16">
        <v>24499</v>
      </c>
      <c r="R282" s="17">
        <v>40</v>
      </c>
      <c r="S282" s="18">
        <v>16904.309999999998</v>
      </c>
      <c r="T282" s="19" t="s">
        <v>83</v>
      </c>
      <c r="U282" s="20" t="s">
        <v>103</v>
      </c>
      <c r="V282" s="28">
        <v>44.5</v>
      </c>
      <c r="W282" s="22">
        <v>8</v>
      </c>
      <c r="X282" s="23"/>
    </row>
    <row r="283" spans="1:24" s="1" customFormat="1" ht="11" customHeight="1" x14ac:dyDescent="0.3">
      <c r="A283" s="14" t="s">
        <v>23</v>
      </c>
      <c r="B283" s="14" t="s">
        <v>293</v>
      </c>
      <c r="C283" s="12" t="s">
        <v>438</v>
      </c>
      <c r="D283" s="58"/>
      <c r="E283" s="39" t="str">
        <f t="shared" si="11"/>
        <v>Еще фото</v>
      </c>
      <c r="F283" s="31" t="s">
        <v>117</v>
      </c>
      <c r="G283" s="14" t="s">
        <v>77</v>
      </c>
      <c r="H283" s="14" t="s">
        <v>78</v>
      </c>
      <c r="I283" s="14" t="s">
        <v>79</v>
      </c>
      <c r="J283" s="14" t="s">
        <v>70</v>
      </c>
      <c r="K283" s="14" t="s">
        <v>30</v>
      </c>
      <c r="L283" s="60"/>
      <c r="M283" s="14" t="s">
        <v>270</v>
      </c>
      <c r="N283" s="14" t="s">
        <v>48</v>
      </c>
      <c r="O283" s="14"/>
      <c r="P283" s="14" t="s">
        <v>93</v>
      </c>
      <c r="Q283" s="32">
        <v>24499</v>
      </c>
      <c r="R283" s="33">
        <v>40</v>
      </c>
      <c r="S283" s="34">
        <v>16904.309999999998</v>
      </c>
      <c r="T283" s="19" t="s">
        <v>83</v>
      </c>
      <c r="U283" s="20" t="s">
        <v>120</v>
      </c>
      <c r="V283" s="22">
        <v>45</v>
      </c>
      <c r="W283" s="22">
        <v>5</v>
      </c>
      <c r="X283" s="23"/>
    </row>
    <row r="284" spans="1:24" s="1" customFormat="1" ht="11" customHeight="1" x14ac:dyDescent="0.3">
      <c r="A284" s="14" t="s">
        <v>23</v>
      </c>
      <c r="B284" s="14" t="s">
        <v>293</v>
      </c>
      <c r="C284" s="12" t="s">
        <v>438</v>
      </c>
      <c r="D284" s="58"/>
      <c r="E284" s="39" t="str">
        <f t="shared" si="11"/>
        <v>Еще фото</v>
      </c>
      <c r="F284" s="31" t="s">
        <v>117</v>
      </c>
      <c r="G284" s="14" t="s">
        <v>77</v>
      </c>
      <c r="H284" s="14" t="s">
        <v>78</v>
      </c>
      <c r="I284" s="14" t="s">
        <v>79</v>
      </c>
      <c r="J284" s="14" t="s">
        <v>70</v>
      </c>
      <c r="K284" s="14" t="s">
        <v>30</v>
      </c>
      <c r="L284" s="60"/>
      <c r="M284" s="14" t="s">
        <v>270</v>
      </c>
      <c r="N284" s="14" t="s">
        <v>48</v>
      </c>
      <c r="O284" s="14"/>
      <c r="P284" s="14" t="s">
        <v>93</v>
      </c>
      <c r="Q284" s="32">
        <v>24499</v>
      </c>
      <c r="R284" s="33">
        <v>40</v>
      </c>
      <c r="S284" s="34">
        <v>16904.309999999998</v>
      </c>
      <c r="T284" s="19" t="s">
        <v>83</v>
      </c>
      <c r="U284" s="20" t="s">
        <v>296</v>
      </c>
      <c r="V284" s="28">
        <v>45.5</v>
      </c>
      <c r="W284" s="22">
        <v>2</v>
      </c>
      <c r="X284" s="23"/>
    </row>
    <row r="285" spans="1:24" s="1" customFormat="1" ht="11" customHeight="1" x14ac:dyDescent="0.3">
      <c r="A285" s="14" t="s">
        <v>23</v>
      </c>
      <c r="B285" s="14" t="s">
        <v>293</v>
      </c>
      <c r="C285" s="12" t="s">
        <v>438</v>
      </c>
      <c r="D285" s="59"/>
      <c r="E285" s="39" t="str">
        <f t="shared" si="11"/>
        <v>Еще фото</v>
      </c>
      <c r="F285" s="31" t="s">
        <v>117</v>
      </c>
      <c r="G285" s="14" t="s">
        <v>77</v>
      </c>
      <c r="H285" s="14" t="s">
        <v>78</v>
      </c>
      <c r="I285" s="14" t="s">
        <v>79</v>
      </c>
      <c r="J285" s="14" t="s">
        <v>70</v>
      </c>
      <c r="K285" s="14" t="s">
        <v>30</v>
      </c>
      <c r="L285" s="56"/>
      <c r="M285" s="14" t="s">
        <v>270</v>
      </c>
      <c r="N285" s="14" t="s">
        <v>48</v>
      </c>
      <c r="O285" s="14"/>
      <c r="P285" s="14" t="s">
        <v>93</v>
      </c>
      <c r="Q285" s="32">
        <v>24499</v>
      </c>
      <c r="R285" s="33">
        <v>40</v>
      </c>
      <c r="S285" s="34">
        <v>16904.309999999998</v>
      </c>
      <c r="T285" s="19" t="s">
        <v>83</v>
      </c>
      <c r="U285" s="20" t="s">
        <v>439</v>
      </c>
      <c r="V285" s="21" t="s">
        <v>440</v>
      </c>
      <c r="W285" s="22">
        <v>2</v>
      </c>
      <c r="X285" s="23"/>
    </row>
    <row r="286" spans="1:24" s="1" customFormat="1" ht="14" customHeight="1" x14ac:dyDescent="0.3">
      <c r="A286" s="11" t="s">
        <v>23</v>
      </c>
      <c r="B286" s="11" t="s">
        <v>293</v>
      </c>
      <c r="C286" s="12" t="s">
        <v>441</v>
      </c>
      <c r="D286" s="57"/>
      <c r="E286" s="39" t="str">
        <f t="shared" ref="E286:E292" si="12">HYPERLINK("https://www.google.ru/search?q=1011C052-004&amp;newwindow=1&amp;tbm=isch","Еще фото")</f>
        <v>Еще фото</v>
      </c>
      <c r="F286" s="29" t="s">
        <v>117</v>
      </c>
      <c r="G286" s="11" t="s">
        <v>77</v>
      </c>
      <c r="H286" s="11" t="s">
        <v>78</v>
      </c>
      <c r="I286" s="14" t="s">
        <v>79</v>
      </c>
      <c r="J286" s="14" t="s">
        <v>70</v>
      </c>
      <c r="K286" s="15" t="s">
        <v>30</v>
      </c>
      <c r="L286" s="55" t="s">
        <v>295</v>
      </c>
      <c r="M286" s="14" t="s">
        <v>270</v>
      </c>
      <c r="N286" s="14" t="s">
        <v>48</v>
      </c>
      <c r="O286" s="14"/>
      <c r="P286" s="15" t="s">
        <v>93</v>
      </c>
      <c r="Q286" s="16">
        <v>24499</v>
      </c>
      <c r="R286" s="17">
        <v>40</v>
      </c>
      <c r="S286" s="18">
        <v>16904.309999999998</v>
      </c>
      <c r="T286" s="19" t="s">
        <v>83</v>
      </c>
      <c r="U286" s="20" t="s">
        <v>109</v>
      </c>
      <c r="V286" s="28">
        <v>40.5</v>
      </c>
      <c r="W286" s="22">
        <v>3</v>
      </c>
      <c r="X286" s="23"/>
    </row>
    <row r="287" spans="1:24" s="1" customFormat="1" ht="14" customHeight="1" x14ac:dyDescent="0.3">
      <c r="A287" s="24" t="s">
        <v>23</v>
      </c>
      <c r="B287" s="24" t="s">
        <v>293</v>
      </c>
      <c r="C287" s="12" t="s">
        <v>441</v>
      </c>
      <c r="D287" s="58"/>
      <c r="E287" s="39" t="str">
        <f t="shared" si="12"/>
        <v>Еще фото</v>
      </c>
      <c r="F287" s="29" t="s">
        <v>117</v>
      </c>
      <c r="G287" s="24" t="s">
        <v>77</v>
      </c>
      <c r="H287" s="24" t="s">
        <v>78</v>
      </c>
      <c r="I287" s="24" t="s">
        <v>79</v>
      </c>
      <c r="J287" s="14" t="s">
        <v>70</v>
      </c>
      <c r="K287" s="15" t="s">
        <v>30</v>
      </c>
      <c r="L287" s="60"/>
      <c r="M287" s="14" t="s">
        <v>270</v>
      </c>
      <c r="N287" s="14" t="s">
        <v>48</v>
      </c>
      <c r="O287" s="14"/>
      <c r="P287" s="15" t="s">
        <v>93</v>
      </c>
      <c r="Q287" s="16">
        <v>24499</v>
      </c>
      <c r="R287" s="17">
        <v>40</v>
      </c>
      <c r="S287" s="18">
        <v>16904.309999999998</v>
      </c>
      <c r="T287" s="19" t="s">
        <v>83</v>
      </c>
      <c r="U287" s="20" t="s">
        <v>94</v>
      </c>
      <c r="V287" s="22">
        <v>41</v>
      </c>
      <c r="W287" s="22">
        <v>3</v>
      </c>
      <c r="X287" s="23"/>
    </row>
    <row r="288" spans="1:24" s="1" customFormat="1" ht="14" customHeight="1" x14ac:dyDescent="0.3">
      <c r="A288" s="24" t="s">
        <v>23</v>
      </c>
      <c r="B288" s="24" t="s">
        <v>293</v>
      </c>
      <c r="C288" s="12" t="s">
        <v>441</v>
      </c>
      <c r="D288" s="58"/>
      <c r="E288" s="39" t="str">
        <f t="shared" si="12"/>
        <v>Еще фото</v>
      </c>
      <c r="F288" s="29" t="s">
        <v>117</v>
      </c>
      <c r="G288" s="24" t="s">
        <v>77</v>
      </c>
      <c r="H288" s="24" t="s">
        <v>78</v>
      </c>
      <c r="I288" s="24" t="s">
        <v>79</v>
      </c>
      <c r="J288" s="14" t="s">
        <v>70</v>
      </c>
      <c r="K288" s="15" t="s">
        <v>30</v>
      </c>
      <c r="L288" s="60"/>
      <c r="M288" s="14" t="s">
        <v>270</v>
      </c>
      <c r="N288" s="14" t="s">
        <v>48</v>
      </c>
      <c r="O288" s="14"/>
      <c r="P288" s="15" t="s">
        <v>93</v>
      </c>
      <c r="Q288" s="16">
        <v>24499</v>
      </c>
      <c r="R288" s="17">
        <v>40</v>
      </c>
      <c r="S288" s="18">
        <v>16904.309999999998</v>
      </c>
      <c r="T288" s="19" t="s">
        <v>83</v>
      </c>
      <c r="U288" s="20" t="s">
        <v>96</v>
      </c>
      <c r="V288" s="28">
        <v>42.5</v>
      </c>
      <c r="W288" s="22">
        <v>4</v>
      </c>
      <c r="X288" s="23"/>
    </row>
    <row r="289" spans="1:24" s="1" customFormat="1" ht="14" customHeight="1" x14ac:dyDescent="0.3">
      <c r="A289" s="24" t="s">
        <v>23</v>
      </c>
      <c r="B289" s="24" t="s">
        <v>293</v>
      </c>
      <c r="C289" s="12" t="s">
        <v>441</v>
      </c>
      <c r="D289" s="58"/>
      <c r="E289" s="39" t="str">
        <f t="shared" si="12"/>
        <v>Еще фото</v>
      </c>
      <c r="F289" s="29" t="s">
        <v>117</v>
      </c>
      <c r="G289" s="24" t="s">
        <v>77</v>
      </c>
      <c r="H289" s="24" t="s">
        <v>78</v>
      </c>
      <c r="I289" s="24" t="s">
        <v>79</v>
      </c>
      <c r="J289" s="14" t="s">
        <v>70</v>
      </c>
      <c r="K289" s="15" t="s">
        <v>30</v>
      </c>
      <c r="L289" s="60"/>
      <c r="M289" s="14" t="s">
        <v>270</v>
      </c>
      <c r="N289" s="14" t="s">
        <v>48</v>
      </c>
      <c r="O289" s="14"/>
      <c r="P289" s="15" t="s">
        <v>93</v>
      </c>
      <c r="Q289" s="16">
        <v>24499</v>
      </c>
      <c r="R289" s="17">
        <v>40</v>
      </c>
      <c r="S289" s="18">
        <v>16904.309999999998</v>
      </c>
      <c r="T289" s="19" t="s">
        <v>83</v>
      </c>
      <c r="U289" s="20" t="s">
        <v>102</v>
      </c>
      <c r="V289" s="22">
        <v>43</v>
      </c>
      <c r="W289" s="22">
        <v>2</v>
      </c>
      <c r="X289" s="23"/>
    </row>
    <row r="290" spans="1:24" s="1" customFormat="1" ht="14" customHeight="1" x14ac:dyDescent="0.3">
      <c r="A290" s="24" t="s">
        <v>23</v>
      </c>
      <c r="B290" s="24" t="s">
        <v>293</v>
      </c>
      <c r="C290" s="12" t="s">
        <v>441</v>
      </c>
      <c r="D290" s="58"/>
      <c r="E290" s="39" t="str">
        <f t="shared" si="12"/>
        <v>Еще фото</v>
      </c>
      <c r="F290" s="29" t="s">
        <v>117</v>
      </c>
      <c r="G290" s="24" t="s">
        <v>77</v>
      </c>
      <c r="H290" s="24" t="s">
        <v>78</v>
      </c>
      <c r="I290" s="24" t="s">
        <v>79</v>
      </c>
      <c r="J290" s="14" t="s">
        <v>70</v>
      </c>
      <c r="K290" s="15" t="s">
        <v>30</v>
      </c>
      <c r="L290" s="60"/>
      <c r="M290" s="14" t="s">
        <v>270</v>
      </c>
      <c r="N290" s="14" t="s">
        <v>48</v>
      </c>
      <c r="O290" s="14"/>
      <c r="P290" s="15" t="s">
        <v>93</v>
      </c>
      <c r="Q290" s="16">
        <v>24499</v>
      </c>
      <c r="R290" s="17">
        <v>40</v>
      </c>
      <c r="S290" s="18">
        <v>16904.309999999998</v>
      </c>
      <c r="T290" s="19" t="s">
        <v>83</v>
      </c>
      <c r="U290" s="20" t="s">
        <v>308</v>
      </c>
      <c r="V290" s="28">
        <v>43.5</v>
      </c>
      <c r="W290" s="22">
        <v>8</v>
      </c>
      <c r="X290" s="23"/>
    </row>
    <row r="291" spans="1:24" s="1" customFormat="1" ht="14" customHeight="1" x14ac:dyDescent="0.3">
      <c r="A291" s="24" t="s">
        <v>23</v>
      </c>
      <c r="B291" s="24" t="s">
        <v>293</v>
      </c>
      <c r="C291" s="12" t="s">
        <v>441</v>
      </c>
      <c r="D291" s="58"/>
      <c r="E291" s="39" t="str">
        <f t="shared" si="12"/>
        <v>Еще фото</v>
      </c>
      <c r="F291" s="29" t="s">
        <v>117</v>
      </c>
      <c r="G291" s="24" t="s">
        <v>77</v>
      </c>
      <c r="H291" s="24" t="s">
        <v>78</v>
      </c>
      <c r="I291" s="24" t="s">
        <v>79</v>
      </c>
      <c r="J291" s="14" t="s">
        <v>70</v>
      </c>
      <c r="K291" s="15" t="s">
        <v>30</v>
      </c>
      <c r="L291" s="60"/>
      <c r="M291" s="14" t="s">
        <v>270</v>
      </c>
      <c r="N291" s="14" t="s">
        <v>48</v>
      </c>
      <c r="O291" s="14"/>
      <c r="P291" s="15" t="s">
        <v>93</v>
      </c>
      <c r="Q291" s="16">
        <v>24499</v>
      </c>
      <c r="R291" s="17">
        <v>40</v>
      </c>
      <c r="S291" s="18">
        <v>16904.309999999998</v>
      </c>
      <c r="T291" s="19" t="s">
        <v>83</v>
      </c>
      <c r="U291" s="20" t="s">
        <v>103</v>
      </c>
      <c r="V291" s="28">
        <v>44.5</v>
      </c>
      <c r="W291" s="22">
        <v>1</v>
      </c>
      <c r="X291" s="23"/>
    </row>
    <row r="292" spans="1:24" s="1" customFormat="1" ht="17" customHeight="1" x14ac:dyDescent="0.3">
      <c r="A292" s="24" t="s">
        <v>23</v>
      </c>
      <c r="B292" s="24" t="s">
        <v>293</v>
      </c>
      <c r="C292" s="12" t="s">
        <v>441</v>
      </c>
      <c r="D292" s="59"/>
      <c r="E292" s="39" t="str">
        <f t="shared" si="12"/>
        <v>Еще фото</v>
      </c>
      <c r="F292" s="29" t="s">
        <v>117</v>
      </c>
      <c r="G292" s="24" t="s">
        <v>77</v>
      </c>
      <c r="H292" s="24" t="s">
        <v>78</v>
      </c>
      <c r="I292" s="24" t="s">
        <v>79</v>
      </c>
      <c r="J292" s="14" t="s">
        <v>70</v>
      </c>
      <c r="K292" s="15" t="s">
        <v>30</v>
      </c>
      <c r="L292" s="56"/>
      <c r="M292" s="14" t="s">
        <v>270</v>
      </c>
      <c r="N292" s="14" t="s">
        <v>48</v>
      </c>
      <c r="O292" s="14"/>
      <c r="P292" s="15" t="s">
        <v>93</v>
      </c>
      <c r="Q292" s="16">
        <v>24499</v>
      </c>
      <c r="R292" s="17">
        <v>40</v>
      </c>
      <c r="S292" s="18">
        <v>16904.309999999998</v>
      </c>
      <c r="T292" s="19" t="s">
        <v>83</v>
      </c>
      <c r="U292" s="20" t="s">
        <v>439</v>
      </c>
      <c r="V292" s="21" t="s">
        <v>440</v>
      </c>
      <c r="W292" s="22">
        <v>4</v>
      </c>
      <c r="X292" s="23"/>
    </row>
    <row r="293" spans="1:24" s="1" customFormat="1" ht="11" customHeight="1" x14ac:dyDescent="0.3">
      <c r="A293" s="11" t="s">
        <v>23</v>
      </c>
      <c r="B293" s="11" t="s">
        <v>293</v>
      </c>
      <c r="C293" s="12" t="s">
        <v>442</v>
      </c>
      <c r="D293" s="57"/>
      <c r="E293" s="39" t="str">
        <f t="shared" ref="E293:E303" si="13">HYPERLINK("https://www.google.ru/search?q=1011C052-022&amp;newwindow=1&amp;tbm=isch","Еще фото")</f>
        <v>Еще фото</v>
      </c>
      <c r="F293" s="29" t="s">
        <v>117</v>
      </c>
      <c r="G293" s="11" t="s">
        <v>77</v>
      </c>
      <c r="H293" s="11" t="s">
        <v>78</v>
      </c>
      <c r="I293" s="14" t="s">
        <v>79</v>
      </c>
      <c r="J293" s="14" t="s">
        <v>70</v>
      </c>
      <c r="K293" s="15" t="s">
        <v>30</v>
      </c>
      <c r="L293" s="55" t="s">
        <v>295</v>
      </c>
      <c r="M293" s="14" t="s">
        <v>270</v>
      </c>
      <c r="N293" s="14" t="s">
        <v>155</v>
      </c>
      <c r="O293" s="14"/>
      <c r="P293" s="15" t="s">
        <v>93</v>
      </c>
      <c r="Q293" s="16">
        <v>24499</v>
      </c>
      <c r="R293" s="17">
        <v>40</v>
      </c>
      <c r="S293" s="18">
        <v>16904.309999999998</v>
      </c>
      <c r="T293" s="19" t="s">
        <v>83</v>
      </c>
      <c r="U293" s="20" t="s">
        <v>101</v>
      </c>
      <c r="V293" s="22">
        <v>40</v>
      </c>
      <c r="W293" s="22">
        <v>3</v>
      </c>
      <c r="X293" s="23"/>
    </row>
    <row r="294" spans="1:24" s="1" customFormat="1" ht="11" customHeight="1" x14ac:dyDescent="0.3">
      <c r="A294" s="24" t="s">
        <v>23</v>
      </c>
      <c r="B294" s="24" t="s">
        <v>293</v>
      </c>
      <c r="C294" s="12" t="s">
        <v>442</v>
      </c>
      <c r="D294" s="58"/>
      <c r="E294" s="39" t="str">
        <f t="shared" si="13"/>
        <v>Еще фото</v>
      </c>
      <c r="F294" s="29" t="s">
        <v>117</v>
      </c>
      <c r="G294" s="24" t="s">
        <v>77</v>
      </c>
      <c r="H294" s="24" t="s">
        <v>78</v>
      </c>
      <c r="I294" s="24" t="s">
        <v>79</v>
      </c>
      <c r="J294" s="14" t="s">
        <v>70</v>
      </c>
      <c r="K294" s="15" t="s">
        <v>30</v>
      </c>
      <c r="L294" s="60"/>
      <c r="M294" s="14" t="s">
        <v>270</v>
      </c>
      <c r="N294" s="14" t="s">
        <v>155</v>
      </c>
      <c r="O294" s="14"/>
      <c r="P294" s="15" t="s">
        <v>93</v>
      </c>
      <c r="Q294" s="16">
        <v>24499</v>
      </c>
      <c r="R294" s="17">
        <v>40</v>
      </c>
      <c r="S294" s="18">
        <v>16904.309999999998</v>
      </c>
      <c r="T294" s="19" t="s">
        <v>83</v>
      </c>
      <c r="U294" s="20" t="s">
        <v>109</v>
      </c>
      <c r="V294" s="28">
        <v>40.5</v>
      </c>
      <c r="W294" s="22">
        <v>2</v>
      </c>
      <c r="X294" s="23"/>
    </row>
    <row r="295" spans="1:24" s="1" customFormat="1" ht="11" customHeight="1" x14ac:dyDescent="0.3">
      <c r="A295" s="24" t="s">
        <v>23</v>
      </c>
      <c r="B295" s="24" t="s">
        <v>293</v>
      </c>
      <c r="C295" s="12" t="s">
        <v>442</v>
      </c>
      <c r="D295" s="58"/>
      <c r="E295" s="39" t="str">
        <f t="shared" si="13"/>
        <v>Еще фото</v>
      </c>
      <c r="F295" s="29" t="s">
        <v>117</v>
      </c>
      <c r="G295" s="24" t="s">
        <v>77</v>
      </c>
      <c r="H295" s="24" t="s">
        <v>78</v>
      </c>
      <c r="I295" s="24" t="s">
        <v>79</v>
      </c>
      <c r="J295" s="14" t="s">
        <v>70</v>
      </c>
      <c r="K295" s="15" t="s">
        <v>30</v>
      </c>
      <c r="L295" s="60"/>
      <c r="M295" s="14" t="s">
        <v>270</v>
      </c>
      <c r="N295" s="14" t="s">
        <v>155</v>
      </c>
      <c r="O295" s="14"/>
      <c r="P295" s="15" t="s">
        <v>93</v>
      </c>
      <c r="Q295" s="16">
        <v>24499</v>
      </c>
      <c r="R295" s="17">
        <v>40</v>
      </c>
      <c r="S295" s="18">
        <v>16904.309999999998</v>
      </c>
      <c r="T295" s="19" t="s">
        <v>83</v>
      </c>
      <c r="U295" s="20" t="s">
        <v>94</v>
      </c>
      <c r="V295" s="22">
        <v>41</v>
      </c>
      <c r="W295" s="22">
        <v>2</v>
      </c>
      <c r="X295" s="23"/>
    </row>
    <row r="296" spans="1:24" s="1" customFormat="1" ht="11" customHeight="1" x14ac:dyDescent="0.3">
      <c r="A296" s="24" t="s">
        <v>23</v>
      </c>
      <c r="B296" s="24" t="s">
        <v>293</v>
      </c>
      <c r="C296" s="12" t="s">
        <v>442</v>
      </c>
      <c r="D296" s="58"/>
      <c r="E296" s="39" t="str">
        <f t="shared" si="13"/>
        <v>Еще фото</v>
      </c>
      <c r="F296" s="29" t="s">
        <v>117</v>
      </c>
      <c r="G296" s="24" t="s">
        <v>77</v>
      </c>
      <c r="H296" s="24" t="s">
        <v>78</v>
      </c>
      <c r="I296" s="24" t="s">
        <v>79</v>
      </c>
      <c r="J296" s="14" t="s">
        <v>70</v>
      </c>
      <c r="K296" s="15" t="s">
        <v>30</v>
      </c>
      <c r="L296" s="60"/>
      <c r="M296" s="14" t="s">
        <v>270</v>
      </c>
      <c r="N296" s="14" t="s">
        <v>155</v>
      </c>
      <c r="O296" s="14"/>
      <c r="P296" s="15" t="s">
        <v>93</v>
      </c>
      <c r="Q296" s="16">
        <v>24499</v>
      </c>
      <c r="R296" s="17">
        <v>40</v>
      </c>
      <c r="S296" s="18">
        <v>16904.309999999998</v>
      </c>
      <c r="T296" s="19" t="s">
        <v>83</v>
      </c>
      <c r="U296" s="20" t="s">
        <v>95</v>
      </c>
      <c r="V296" s="22">
        <v>42</v>
      </c>
      <c r="W296" s="22">
        <v>11</v>
      </c>
      <c r="X296" s="23"/>
    </row>
    <row r="297" spans="1:24" s="1" customFormat="1" ht="11" customHeight="1" x14ac:dyDescent="0.3">
      <c r="A297" s="24" t="s">
        <v>23</v>
      </c>
      <c r="B297" s="24" t="s">
        <v>293</v>
      </c>
      <c r="C297" s="12" t="s">
        <v>442</v>
      </c>
      <c r="D297" s="58"/>
      <c r="E297" s="39" t="str">
        <f t="shared" si="13"/>
        <v>Еще фото</v>
      </c>
      <c r="F297" s="29" t="s">
        <v>117</v>
      </c>
      <c r="G297" s="24" t="s">
        <v>77</v>
      </c>
      <c r="H297" s="24" t="s">
        <v>78</v>
      </c>
      <c r="I297" s="24" t="s">
        <v>79</v>
      </c>
      <c r="J297" s="14" t="s">
        <v>70</v>
      </c>
      <c r="K297" s="15" t="s">
        <v>30</v>
      </c>
      <c r="L297" s="60"/>
      <c r="M297" s="14" t="s">
        <v>270</v>
      </c>
      <c r="N297" s="14" t="s">
        <v>155</v>
      </c>
      <c r="O297" s="14"/>
      <c r="P297" s="15" t="s">
        <v>93</v>
      </c>
      <c r="Q297" s="16">
        <v>24499</v>
      </c>
      <c r="R297" s="17">
        <v>40</v>
      </c>
      <c r="S297" s="18">
        <v>16904.309999999998</v>
      </c>
      <c r="T297" s="19" t="s">
        <v>83</v>
      </c>
      <c r="U297" s="20" t="s">
        <v>96</v>
      </c>
      <c r="V297" s="28">
        <v>42.5</v>
      </c>
      <c r="W297" s="22">
        <v>6</v>
      </c>
      <c r="X297" s="23"/>
    </row>
    <row r="298" spans="1:24" s="1" customFormat="1" ht="11" customHeight="1" x14ac:dyDescent="0.3">
      <c r="A298" s="24" t="s">
        <v>23</v>
      </c>
      <c r="B298" s="24" t="s">
        <v>293</v>
      </c>
      <c r="C298" s="12" t="s">
        <v>442</v>
      </c>
      <c r="D298" s="58"/>
      <c r="E298" s="39" t="str">
        <f t="shared" si="13"/>
        <v>Еще фото</v>
      </c>
      <c r="F298" s="29" t="s">
        <v>117</v>
      </c>
      <c r="G298" s="24" t="s">
        <v>77</v>
      </c>
      <c r="H298" s="24" t="s">
        <v>78</v>
      </c>
      <c r="I298" s="24" t="s">
        <v>79</v>
      </c>
      <c r="J298" s="14" t="s">
        <v>70</v>
      </c>
      <c r="K298" s="15" t="s">
        <v>30</v>
      </c>
      <c r="L298" s="60"/>
      <c r="M298" s="14" t="s">
        <v>270</v>
      </c>
      <c r="N298" s="14" t="s">
        <v>155</v>
      </c>
      <c r="O298" s="14"/>
      <c r="P298" s="15" t="s">
        <v>93</v>
      </c>
      <c r="Q298" s="16">
        <v>24499</v>
      </c>
      <c r="R298" s="17">
        <v>40</v>
      </c>
      <c r="S298" s="18">
        <v>16904.309999999998</v>
      </c>
      <c r="T298" s="19" t="s">
        <v>83</v>
      </c>
      <c r="U298" s="20" t="s">
        <v>102</v>
      </c>
      <c r="V298" s="22">
        <v>43</v>
      </c>
      <c r="W298" s="22">
        <v>12</v>
      </c>
      <c r="X298" s="23"/>
    </row>
    <row r="299" spans="1:24" s="1" customFormat="1" ht="11" customHeight="1" x14ac:dyDescent="0.3">
      <c r="A299" s="24" t="s">
        <v>23</v>
      </c>
      <c r="B299" s="24" t="s">
        <v>293</v>
      </c>
      <c r="C299" s="12" t="s">
        <v>442</v>
      </c>
      <c r="D299" s="58"/>
      <c r="E299" s="39" t="str">
        <f t="shared" si="13"/>
        <v>Еще фото</v>
      </c>
      <c r="F299" s="29" t="s">
        <v>117</v>
      </c>
      <c r="G299" s="24" t="s">
        <v>77</v>
      </c>
      <c r="H299" s="24" t="s">
        <v>78</v>
      </c>
      <c r="I299" s="24" t="s">
        <v>79</v>
      </c>
      <c r="J299" s="14" t="s">
        <v>70</v>
      </c>
      <c r="K299" s="15" t="s">
        <v>30</v>
      </c>
      <c r="L299" s="60"/>
      <c r="M299" s="14" t="s">
        <v>270</v>
      </c>
      <c r="N299" s="14" t="s">
        <v>155</v>
      </c>
      <c r="O299" s="14"/>
      <c r="P299" s="15" t="s">
        <v>93</v>
      </c>
      <c r="Q299" s="16">
        <v>24499</v>
      </c>
      <c r="R299" s="17">
        <v>40</v>
      </c>
      <c r="S299" s="18">
        <v>16904.309999999998</v>
      </c>
      <c r="T299" s="19" t="s">
        <v>83</v>
      </c>
      <c r="U299" s="20" t="s">
        <v>308</v>
      </c>
      <c r="V299" s="28">
        <v>43.5</v>
      </c>
      <c r="W299" s="22">
        <v>1</v>
      </c>
      <c r="X299" s="23"/>
    </row>
    <row r="300" spans="1:24" s="1" customFormat="1" ht="11" customHeight="1" x14ac:dyDescent="0.3">
      <c r="A300" s="24" t="s">
        <v>23</v>
      </c>
      <c r="B300" s="24" t="s">
        <v>293</v>
      </c>
      <c r="C300" s="12" t="s">
        <v>442</v>
      </c>
      <c r="D300" s="58"/>
      <c r="E300" s="39" t="str">
        <f t="shared" si="13"/>
        <v>Еще фото</v>
      </c>
      <c r="F300" s="29" t="s">
        <v>117</v>
      </c>
      <c r="G300" s="24" t="s">
        <v>77</v>
      </c>
      <c r="H300" s="24" t="s">
        <v>78</v>
      </c>
      <c r="I300" s="24" t="s">
        <v>79</v>
      </c>
      <c r="J300" s="14" t="s">
        <v>70</v>
      </c>
      <c r="K300" s="15" t="s">
        <v>30</v>
      </c>
      <c r="L300" s="60"/>
      <c r="M300" s="14" t="s">
        <v>270</v>
      </c>
      <c r="N300" s="14" t="s">
        <v>155</v>
      </c>
      <c r="O300" s="14"/>
      <c r="P300" s="15" t="s">
        <v>93</v>
      </c>
      <c r="Q300" s="16">
        <v>24499</v>
      </c>
      <c r="R300" s="17">
        <v>40</v>
      </c>
      <c r="S300" s="18">
        <v>16904.309999999998</v>
      </c>
      <c r="T300" s="19" t="s">
        <v>83</v>
      </c>
      <c r="U300" s="20" t="s">
        <v>103</v>
      </c>
      <c r="V300" s="28">
        <v>44.5</v>
      </c>
      <c r="W300" s="22">
        <v>4</v>
      </c>
      <c r="X300" s="23"/>
    </row>
    <row r="301" spans="1:24" s="1" customFormat="1" ht="11" customHeight="1" x14ac:dyDescent="0.3">
      <c r="A301" s="24" t="s">
        <v>23</v>
      </c>
      <c r="B301" s="24" t="s">
        <v>293</v>
      </c>
      <c r="C301" s="12" t="s">
        <v>442</v>
      </c>
      <c r="D301" s="58"/>
      <c r="E301" s="39" t="str">
        <f t="shared" si="13"/>
        <v>Еще фото</v>
      </c>
      <c r="F301" s="29" t="s">
        <v>117</v>
      </c>
      <c r="G301" s="24" t="s">
        <v>77</v>
      </c>
      <c r="H301" s="24" t="s">
        <v>78</v>
      </c>
      <c r="I301" s="24" t="s">
        <v>79</v>
      </c>
      <c r="J301" s="14" t="s">
        <v>70</v>
      </c>
      <c r="K301" s="15" t="s">
        <v>30</v>
      </c>
      <c r="L301" s="60"/>
      <c r="M301" s="14" t="s">
        <v>270</v>
      </c>
      <c r="N301" s="14" t="s">
        <v>155</v>
      </c>
      <c r="O301" s="14"/>
      <c r="P301" s="15" t="s">
        <v>93</v>
      </c>
      <c r="Q301" s="16">
        <v>24499</v>
      </c>
      <c r="R301" s="17">
        <v>40</v>
      </c>
      <c r="S301" s="18">
        <v>16904.309999999998</v>
      </c>
      <c r="T301" s="19" t="s">
        <v>83</v>
      </c>
      <c r="U301" s="20" t="s">
        <v>120</v>
      </c>
      <c r="V301" s="22">
        <v>45</v>
      </c>
      <c r="W301" s="22">
        <v>6</v>
      </c>
      <c r="X301" s="23"/>
    </row>
    <row r="302" spans="1:24" s="1" customFormat="1" ht="11" customHeight="1" x14ac:dyDescent="0.3">
      <c r="A302" s="14" t="s">
        <v>23</v>
      </c>
      <c r="B302" s="14" t="s">
        <v>293</v>
      </c>
      <c r="C302" s="12" t="s">
        <v>442</v>
      </c>
      <c r="D302" s="58"/>
      <c r="E302" s="39" t="str">
        <f t="shared" si="13"/>
        <v>Еще фото</v>
      </c>
      <c r="F302" s="31" t="s">
        <v>117</v>
      </c>
      <c r="G302" s="14" t="s">
        <v>77</v>
      </c>
      <c r="H302" s="14" t="s">
        <v>78</v>
      </c>
      <c r="I302" s="14" t="s">
        <v>79</v>
      </c>
      <c r="J302" s="14" t="s">
        <v>70</v>
      </c>
      <c r="K302" s="14" t="s">
        <v>30</v>
      </c>
      <c r="L302" s="60"/>
      <c r="M302" s="14" t="s">
        <v>270</v>
      </c>
      <c r="N302" s="14" t="s">
        <v>155</v>
      </c>
      <c r="O302" s="14"/>
      <c r="P302" s="14" t="s">
        <v>93</v>
      </c>
      <c r="Q302" s="32">
        <v>24499</v>
      </c>
      <c r="R302" s="33">
        <v>40</v>
      </c>
      <c r="S302" s="34">
        <v>16904.309999999998</v>
      </c>
      <c r="T302" s="19" t="s">
        <v>83</v>
      </c>
      <c r="U302" s="20" t="s">
        <v>296</v>
      </c>
      <c r="V302" s="28">
        <v>45.5</v>
      </c>
      <c r="W302" s="22">
        <v>9</v>
      </c>
      <c r="X302" s="23"/>
    </row>
    <row r="303" spans="1:24" s="1" customFormat="1" ht="11" customHeight="1" x14ac:dyDescent="0.3">
      <c r="A303" s="14" t="s">
        <v>23</v>
      </c>
      <c r="B303" s="14" t="s">
        <v>293</v>
      </c>
      <c r="C303" s="12" t="s">
        <v>442</v>
      </c>
      <c r="D303" s="59"/>
      <c r="E303" s="39" t="str">
        <f t="shared" si="13"/>
        <v>Еще фото</v>
      </c>
      <c r="F303" s="31" t="s">
        <v>117</v>
      </c>
      <c r="G303" s="14" t="s">
        <v>77</v>
      </c>
      <c r="H303" s="14" t="s">
        <v>78</v>
      </c>
      <c r="I303" s="14" t="s">
        <v>79</v>
      </c>
      <c r="J303" s="14" t="s">
        <v>70</v>
      </c>
      <c r="K303" s="14" t="s">
        <v>30</v>
      </c>
      <c r="L303" s="56"/>
      <c r="M303" s="14" t="s">
        <v>270</v>
      </c>
      <c r="N303" s="14" t="s">
        <v>155</v>
      </c>
      <c r="O303" s="14"/>
      <c r="P303" s="14" t="s">
        <v>93</v>
      </c>
      <c r="Q303" s="32">
        <v>24499</v>
      </c>
      <c r="R303" s="33">
        <v>40</v>
      </c>
      <c r="S303" s="34">
        <v>16904.309999999998</v>
      </c>
      <c r="T303" s="19" t="s">
        <v>83</v>
      </c>
      <c r="U303" s="20" t="s">
        <v>425</v>
      </c>
      <c r="V303" s="28">
        <v>46.5</v>
      </c>
      <c r="W303" s="22">
        <v>2</v>
      </c>
      <c r="X303" s="23"/>
    </row>
    <row r="304" spans="1:24" s="1" customFormat="1" ht="21" customHeight="1" x14ac:dyDescent="0.3">
      <c r="A304" s="11" t="s">
        <v>23</v>
      </c>
      <c r="B304" s="11" t="s">
        <v>293</v>
      </c>
      <c r="C304" s="25" t="s">
        <v>443</v>
      </c>
      <c r="D304" s="57"/>
      <c r="E304" s="39" t="str">
        <f>HYPERLINK("https://www.google.ru/search?q=1011C052-402&amp;newwindow=1&amp;tbm=isch","Еще фото")</f>
        <v>Еще фото</v>
      </c>
      <c r="F304" s="13" t="s">
        <v>106</v>
      </c>
      <c r="G304" s="11" t="s">
        <v>77</v>
      </c>
      <c r="H304" s="11" t="s">
        <v>78</v>
      </c>
      <c r="I304" s="14" t="s">
        <v>79</v>
      </c>
      <c r="J304" s="14" t="s">
        <v>70</v>
      </c>
      <c r="K304" s="15" t="s">
        <v>30</v>
      </c>
      <c r="L304" s="55" t="s">
        <v>295</v>
      </c>
      <c r="M304" s="14" t="s">
        <v>270</v>
      </c>
      <c r="N304" s="14" t="s">
        <v>289</v>
      </c>
      <c r="O304" s="14"/>
      <c r="P304" s="15" t="s">
        <v>93</v>
      </c>
      <c r="Q304" s="16">
        <v>24499</v>
      </c>
      <c r="R304" s="17">
        <v>40</v>
      </c>
      <c r="S304" s="18">
        <v>16904.309999999998</v>
      </c>
      <c r="T304" s="19" t="s">
        <v>83</v>
      </c>
      <c r="U304" s="20" t="s">
        <v>101</v>
      </c>
      <c r="V304" s="22">
        <v>40</v>
      </c>
      <c r="W304" s="22">
        <v>1</v>
      </c>
      <c r="X304" s="23"/>
    </row>
    <row r="305" spans="1:24" s="1" customFormat="1" ht="21" customHeight="1" x14ac:dyDescent="0.3">
      <c r="A305" s="24" t="s">
        <v>23</v>
      </c>
      <c r="B305" s="24" t="s">
        <v>293</v>
      </c>
      <c r="C305" s="26" t="s">
        <v>443</v>
      </c>
      <c r="D305" s="58"/>
      <c r="E305" s="39" t="str">
        <f>HYPERLINK("https://www.google.ru/search?q=1011C052-402&amp;newwindow=1&amp;tbm=isch","Еще фото")</f>
        <v>Еще фото</v>
      </c>
      <c r="F305" s="13" t="s">
        <v>106</v>
      </c>
      <c r="G305" s="24" t="s">
        <v>77</v>
      </c>
      <c r="H305" s="24" t="s">
        <v>78</v>
      </c>
      <c r="I305" s="24" t="s">
        <v>79</v>
      </c>
      <c r="J305" s="14" t="s">
        <v>70</v>
      </c>
      <c r="K305" s="15" t="s">
        <v>30</v>
      </c>
      <c r="L305" s="60"/>
      <c r="M305" s="14" t="s">
        <v>270</v>
      </c>
      <c r="N305" s="14" t="s">
        <v>289</v>
      </c>
      <c r="O305" s="14"/>
      <c r="P305" s="15" t="s">
        <v>93</v>
      </c>
      <c r="Q305" s="16">
        <v>24499</v>
      </c>
      <c r="R305" s="17">
        <v>40</v>
      </c>
      <c r="S305" s="18">
        <v>16904.309999999998</v>
      </c>
      <c r="T305" s="19" t="s">
        <v>83</v>
      </c>
      <c r="U305" s="20" t="s">
        <v>94</v>
      </c>
      <c r="V305" s="22">
        <v>41</v>
      </c>
      <c r="W305" s="22">
        <v>2</v>
      </c>
      <c r="X305" s="23"/>
    </row>
    <row r="306" spans="1:24" s="1" customFormat="1" ht="21" customHeight="1" x14ac:dyDescent="0.3">
      <c r="A306" s="24" t="s">
        <v>23</v>
      </c>
      <c r="B306" s="24" t="s">
        <v>293</v>
      </c>
      <c r="C306" s="26" t="s">
        <v>443</v>
      </c>
      <c r="D306" s="58"/>
      <c r="E306" s="39" t="str">
        <f>HYPERLINK("https://www.google.ru/search?q=1011C052-402&amp;newwindow=1&amp;tbm=isch","Еще фото")</f>
        <v>Еще фото</v>
      </c>
      <c r="F306" s="13" t="s">
        <v>106</v>
      </c>
      <c r="G306" s="24" t="s">
        <v>77</v>
      </c>
      <c r="H306" s="24" t="s">
        <v>78</v>
      </c>
      <c r="I306" s="24" t="s">
        <v>79</v>
      </c>
      <c r="J306" s="14" t="s">
        <v>70</v>
      </c>
      <c r="K306" s="15" t="s">
        <v>30</v>
      </c>
      <c r="L306" s="60"/>
      <c r="M306" s="14" t="s">
        <v>270</v>
      </c>
      <c r="N306" s="14" t="s">
        <v>289</v>
      </c>
      <c r="O306" s="14"/>
      <c r="P306" s="15" t="s">
        <v>93</v>
      </c>
      <c r="Q306" s="16">
        <v>24499</v>
      </c>
      <c r="R306" s="17">
        <v>40</v>
      </c>
      <c r="S306" s="18">
        <v>16904.309999999998</v>
      </c>
      <c r="T306" s="19" t="s">
        <v>83</v>
      </c>
      <c r="U306" s="20" t="s">
        <v>95</v>
      </c>
      <c r="V306" s="22">
        <v>42</v>
      </c>
      <c r="W306" s="22">
        <v>2</v>
      </c>
      <c r="X306" s="23"/>
    </row>
    <row r="307" spans="1:24" s="1" customFormat="1" ht="21" customHeight="1" x14ac:dyDescent="0.3">
      <c r="A307" s="24" t="s">
        <v>23</v>
      </c>
      <c r="B307" s="24" t="s">
        <v>293</v>
      </c>
      <c r="C307" s="26" t="s">
        <v>443</v>
      </c>
      <c r="D307" s="58"/>
      <c r="E307" s="39" t="str">
        <f>HYPERLINK("https://www.google.ru/search?q=1011C052-402&amp;newwindow=1&amp;tbm=isch","Еще фото")</f>
        <v>Еще фото</v>
      </c>
      <c r="F307" s="13" t="s">
        <v>106</v>
      </c>
      <c r="G307" s="24" t="s">
        <v>77</v>
      </c>
      <c r="H307" s="24" t="s">
        <v>78</v>
      </c>
      <c r="I307" s="24" t="s">
        <v>79</v>
      </c>
      <c r="J307" s="14" t="s">
        <v>70</v>
      </c>
      <c r="K307" s="15" t="s">
        <v>30</v>
      </c>
      <c r="L307" s="60"/>
      <c r="M307" s="14" t="s">
        <v>270</v>
      </c>
      <c r="N307" s="14" t="s">
        <v>289</v>
      </c>
      <c r="O307" s="14"/>
      <c r="P307" s="15" t="s">
        <v>93</v>
      </c>
      <c r="Q307" s="16">
        <v>24499</v>
      </c>
      <c r="R307" s="17">
        <v>40</v>
      </c>
      <c r="S307" s="18">
        <v>16904.309999999998</v>
      </c>
      <c r="T307" s="19" t="s">
        <v>83</v>
      </c>
      <c r="U307" s="20" t="s">
        <v>96</v>
      </c>
      <c r="V307" s="28">
        <v>42.5</v>
      </c>
      <c r="W307" s="22">
        <v>1</v>
      </c>
      <c r="X307" s="23"/>
    </row>
    <row r="308" spans="1:24" s="1" customFormat="1" ht="32" customHeight="1" x14ac:dyDescent="0.3">
      <c r="A308" s="24" t="s">
        <v>23</v>
      </c>
      <c r="B308" s="24" t="s">
        <v>293</v>
      </c>
      <c r="C308" s="26" t="s">
        <v>443</v>
      </c>
      <c r="D308" s="59"/>
      <c r="E308" s="39" t="str">
        <f>HYPERLINK("https://www.google.ru/search?q=1011C052-402&amp;newwindow=1&amp;tbm=isch","Еще фото")</f>
        <v>Еще фото</v>
      </c>
      <c r="F308" s="13" t="s">
        <v>106</v>
      </c>
      <c r="G308" s="24" t="s">
        <v>77</v>
      </c>
      <c r="H308" s="24" t="s">
        <v>78</v>
      </c>
      <c r="I308" s="24" t="s">
        <v>79</v>
      </c>
      <c r="J308" s="14" t="s">
        <v>70</v>
      </c>
      <c r="K308" s="15" t="s">
        <v>30</v>
      </c>
      <c r="L308" s="56"/>
      <c r="M308" s="14" t="s">
        <v>270</v>
      </c>
      <c r="N308" s="14" t="s">
        <v>289</v>
      </c>
      <c r="O308" s="14"/>
      <c r="P308" s="15" t="s">
        <v>93</v>
      </c>
      <c r="Q308" s="16">
        <v>24499</v>
      </c>
      <c r="R308" s="17">
        <v>40</v>
      </c>
      <c r="S308" s="18">
        <v>16904.309999999998</v>
      </c>
      <c r="T308" s="19" t="s">
        <v>83</v>
      </c>
      <c r="U308" s="20" t="s">
        <v>102</v>
      </c>
      <c r="V308" s="22">
        <v>43</v>
      </c>
      <c r="W308" s="22">
        <v>1</v>
      </c>
      <c r="X308" s="23"/>
    </row>
    <row r="309" spans="1:24" s="1" customFormat="1" ht="108" customHeight="1" x14ac:dyDescent="0.3">
      <c r="A309" s="11" t="s">
        <v>23</v>
      </c>
      <c r="B309" s="11" t="s">
        <v>293</v>
      </c>
      <c r="C309" s="12" t="s">
        <v>444</v>
      </c>
      <c r="D309" s="27"/>
      <c r="E309" s="39" t="str">
        <f>HYPERLINK("https://www.google.ru/search?q=1011C052-403&amp;newwindow=1&amp;tbm=isch","Еще фото")</f>
        <v>Еще фото</v>
      </c>
      <c r="F309" s="13" t="s">
        <v>106</v>
      </c>
      <c r="G309" s="11" t="s">
        <v>77</v>
      </c>
      <c r="H309" s="11" t="s">
        <v>78</v>
      </c>
      <c r="I309" s="14" t="s">
        <v>79</v>
      </c>
      <c r="J309" s="14" t="s">
        <v>70</v>
      </c>
      <c r="K309" s="15" t="s">
        <v>30</v>
      </c>
      <c r="L309" s="14" t="s">
        <v>295</v>
      </c>
      <c r="M309" s="14" t="s">
        <v>270</v>
      </c>
      <c r="N309" s="14" t="s">
        <v>289</v>
      </c>
      <c r="O309" s="14"/>
      <c r="P309" s="15" t="s">
        <v>93</v>
      </c>
      <c r="Q309" s="16">
        <v>24499</v>
      </c>
      <c r="R309" s="17">
        <v>40</v>
      </c>
      <c r="S309" s="18">
        <v>16904.309999999998</v>
      </c>
      <c r="T309" s="19" t="s">
        <v>83</v>
      </c>
      <c r="U309" s="20" t="s">
        <v>95</v>
      </c>
      <c r="V309" s="22">
        <v>42</v>
      </c>
      <c r="W309" s="22">
        <v>3</v>
      </c>
      <c r="X309" s="23"/>
    </row>
    <row r="310" spans="1:24" s="1" customFormat="1" ht="26" customHeight="1" x14ac:dyDescent="0.3">
      <c r="A310" s="11" t="s">
        <v>23</v>
      </c>
      <c r="B310" s="11" t="s">
        <v>293</v>
      </c>
      <c r="C310" s="12" t="s">
        <v>445</v>
      </c>
      <c r="D310" s="57"/>
      <c r="E310" s="39" t="str">
        <f>HYPERLINK("https://www.google.ru/search?q=1011C052-404&amp;newwindow=1&amp;tbm=isch","Еще фото")</f>
        <v>Еще фото</v>
      </c>
      <c r="F310" s="13" t="s">
        <v>106</v>
      </c>
      <c r="G310" s="11" t="s">
        <v>77</v>
      </c>
      <c r="H310" s="11" t="s">
        <v>78</v>
      </c>
      <c r="I310" s="14" t="s">
        <v>79</v>
      </c>
      <c r="J310" s="14" t="s">
        <v>70</v>
      </c>
      <c r="K310" s="15" t="s">
        <v>30</v>
      </c>
      <c r="L310" s="55" t="s">
        <v>295</v>
      </c>
      <c r="M310" s="14" t="s">
        <v>270</v>
      </c>
      <c r="N310" s="14" t="s">
        <v>33</v>
      </c>
      <c r="O310" s="14"/>
      <c r="P310" s="15" t="s">
        <v>93</v>
      </c>
      <c r="Q310" s="16">
        <v>24499</v>
      </c>
      <c r="R310" s="17">
        <v>40</v>
      </c>
      <c r="S310" s="18">
        <v>16904.309999999998</v>
      </c>
      <c r="T310" s="19" t="s">
        <v>83</v>
      </c>
      <c r="U310" s="20" t="s">
        <v>101</v>
      </c>
      <c r="V310" s="22">
        <v>40</v>
      </c>
      <c r="W310" s="22">
        <v>1</v>
      </c>
      <c r="X310" s="23"/>
    </row>
    <row r="311" spans="1:24" s="1" customFormat="1" ht="26" customHeight="1" x14ac:dyDescent="0.3">
      <c r="A311" s="24" t="s">
        <v>23</v>
      </c>
      <c r="B311" s="24" t="s">
        <v>293</v>
      </c>
      <c r="C311" s="12" t="s">
        <v>445</v>
      </c>
      <c r="D311" s="58"/>
      <c r="E311" s="39" t="str">
        <f>HYPERLINK("https://www.google.ru/search?q=1011C052-404&amp;newwindow=1&amp;tbm=isch","Еще фото")</f>
        <v>Еще фото</v>
      </c>
      <c r="F311" s="13" t="s">
        <v>106</v>
      </c>
      <c r="G311" s="24" t="s">
        <v>77</v>
      </c>
      <c r="H311" s="24" t="s">
        <v>78</v>
      </c>
      <c r="I311" s="24" t="s">
        <v>79</v>
      </c>
      <c r="J311" s="14" t="s">
        <v>70</v>
      </c>
      <c r="K311" s="15" t="s">
        <v>30</v>
      </c>
      <c r="L311" s="60"/>
      <c r="M311" s="14" t="s">
        <v>270</v>
      </c>
      <c r="N311" s="14" t="s">
        <v>33</v>
      </c>
      <c r="O311" s="14"/>
      <c r="P311" s="15" t="s">
        <v>93</v>
      </c>
      <c r="Q311" s="16">
        <v>24499</v>
      </c>
      <c r="R311" s="17">
        <v>40</v>
      </c>
      <c r="S311" s="18">
        <v>16904.309999999998</v>
      </c>
      <c r="T311" s="19" t="s">
        <v>83</v>
      </c>
      <c r="U311" s="20" t="s">
        <v>109</v>
      </c>
      <c r="V311" s="28">
        <v>40.5</v>
      </c>
      <c r="W311" s="22">
        <v>1</v>
      </c>
      <c r="X311" s="23"/>
    </row>
    <row r="312" spans="1:24" s="1" customFormat="1" ht="26" customHeight="1" x14ac:dyDescent="0.3">
      <c r="A312" s="24" t="s">
        <v>23</v>
      </c>
      <c r="B312" s="24" t="s">
        <v>293</v>
      </c>
      <c r="C312" s="12" t="s">
        <v>445</v>
      </c>
      <c r="D312" s="58"/>
      <c r="E312" s="39" t="str">
        <f>HYPERLINK("https://www.google.ru/search?q=1011C052-404&amp;newwindow=1&amp;tbm=isch","Еще фото")</f>
        <v>Еще фото</v>
      </c>
      <c r="F312" s="13" t="s">
        <v>106</v>
      </c>
      <c r="G312" s="24" t="s">
        <v>77</v>
      </c>
      <c r="H312" s="24" t="s">
        <v>78</v>
      </c>
      <c r="I312" s="24" t="s">
        <v>79</v>
      </c>
      <c r="J312" s="14" t="s">
        <v>70</v>
      </c>
      <c r="K312" s="15" t="s">
        <v>30</v>
      </c>
      <c r="L312" s="60"/>
      <c r="M312" s="14" t="s">
        <v>270</v>
      </c>
      <c r="N312" s="14" t="s">
        <v>33</v>
      </c>
      <c r="O312" s="14"/>
      <c r="P312" s="15" t="s">
        <v>93</v>
      </c>
      <c r="Q312" s="16">
        <v>24499</v>
      </c>
      <c r="R312" s="17">
        <v>40</v>
      </c>
      <c r="S312" s="18">
        <v>16904.309999999998</v>
      </c>
      <c r="T312" s="19" t="s">
        <v>83</v>
      </c>
      <c r="U312" s="20" t="s">
        <v>94</v>
      </c>
      <c r="V312" s="22">
        <v>41</v>
      </c>
      <c r="W312" s="22">
        <v>3</v>
      </c>
      <c r="X312" s="23"/>
    </row>
    <row r="313" spans="1:24" s="1" customFormat="1" ht="26" customHeight="1" x14ac:dyDescent="0.3">
      <c r="A313" s="24" t="s">
        <v>23</v>
      </c>
      <c r="B313" s="24" t="s">
        <v>293</v>
      </c>
      <c r="C313" s="12" t="s">
        <v>445</v>
      </c>
      <c r="D313" s="59"/>
      <c r="E313" s="39" t="str">
        <f>HYPERLINK("https://www.google.ru/search?q=1011C052-404&amp;newwindow=1&amp;tbm=isch","Еще фото")</f>
        <v>Еще фото</v>
      </c>
      <c r="F313" s="13" t="s">
        <v>106</v>
      </c>
      <c r="G313" s="24" t="s">
        <v>77</v>
      </c>
      <c r="H313" s="24" t="s">
        <v>78</v>
      </c>
      <c r="I313" s="24" t="s">
        <v>79</v>
      </c>
      <c r="J313" s="14" t="s">
        <v>70</v>
      </c>
      <c r="K313" s="15" t="s">
        <v>30</v>
      </c>
      <c r="L313" s="56"/>
      <c r="M313" s="14" t="s">
        <v>270</v>
      </c>
      <c r="N313" s="14" t="s">
        <v>33</v>
      </c>
      <c r="O313" s="14"/>
      <c r="P313" s="15" t="s">
        <v>93</v>
      </c>
      <c r="Q313" s="16">
        <v>24499</v>
      </c>
      <c r="R313" s="17">
        <v>40</v>
      </c>
      <c r="S313" s="18">
        <v>16904.309999999998</v>
      </c>
      <c r="T313" s="19" t="s">
        <v>83</v>
      </c>
      <c r="U313" s="20" t="s">
        <v>102</v>
      </c>
      <c r="V313" s="22">
        <v>43</v>
      </c>
      <c r="W313" s="22">
        <v>1</v>
      </c>
      <c r="X313" s="23"/>
    </row>
    <row r="314" spans="1:24" s="1" customFormat="1" ht="11" customHeight="1" x14ac:dyDescent="0.3">
      <c r="A314" s="11" t="s">
        <v>23</v>
      </c>
      <c r="B314" s="11" t="s">
        <v>293</v>
      </c>
      <c r="C314" s="12" t="s">
        <v>446</v>
      </c>
      <c r="D314" s="57"/>
      <c r="E314" s="39" t="str">
        <f t="shared" ref="E314:E323" si="14">HYPERLINK("https://www.google.ru/search?q=1011C052-405&amp;newwindow=1&amp;tbm=isch","Еще фото")</f>
        <v>Еще фото</v>
      </c>
      <c r="F314" s="29" t="s">
        <v>117</v>
      </c>
      <c r="G314" s="11" t="s">
        <v>77</v>
      </c>
      <c r="H314" s="11" t="s">
        <v>78</v>
      </c>
      <c r="I314" s="14" t="s">
        <v>79</v>
      </c>
      <c r="J314" s="14" t="s">
        <v>70</v>
      </c>
      <c r="K314" s="15" t="s">
        <v>30</v>
      </c>
      <c r="L314" s="55" t="s">
        <v>295</v>
      </c>
      <c r="M314" s="14" t="s">
        <v>270</v>
      </c>
      <c r="N314" s="14" t="s">
        <v>33</v>
      </c>
      <c r="O314" s="14"/>
      <c r="P314" s="15" t="s">
        <v>93</v>
      </c>
      <c r="Q314" s="16">
        <v>28699</v>
      </c>
      <c r="R314" s="17">
        <v>40</v>
      </c>
      <c r="S314" s="18">
        <v>19802.310000000001</v>
      </c>
      <c r="T314" s="19" t="s">
        <v>83</v>
      </c>
      <c r="U314" s="20" t="s">
        <v>101</v>
      </c>
      <c r="V314" s="22">
        <v>40</v>
      </c>
      <c r="W314" s="22">
        <v>3</v>
      </c>
      <c r="X314" s="23"/>
    </row>
    <row r="315" spans="1:24" s="1" customFormat="1" ht="11" customHeight="1" x14ac:dyDescent="0.3">
      <c r="A315" s="24" t="s">
        <v>23</v>
      </c>
      <c r="B315" s="24" t="s">
        <v>293</v>
      </c>
      <c r="C315" s="12" t="s">
        <v>446</v>
      </c>
      <c r="D315" s="58"/>
      <c r="E315" s="39" t="str">
        <f t="shared" si="14"/>
        <v>Еще фото</v>
      </c>
      <c r="F315" s="29" t="s">
        <v>117</v>
      </c>
      <c r="G315" s="24" t="s">
        <v>77</v>
      </c>
      <c r="H315" s="24" t="s">
        <v>78</v>
      </c>
      <c r="I315" s="24" t="s">
        <v>79</v>
      </c>
      <c r="J315" s="14" t="s">
        <v>70</v>
      </c>
      <c r="K315" s="15" t="s">
        <v>30</v>
      </c>
      <c r="L315" s="60"/>
      <c r="M315" s="14" t="s">
        <v>270</v>
      </c>
      <c r="N315" s="14" t="s">
        <v>33</v>
      </c>
      <c r="O315" s="14"/>
      <c r="P315" s="15" t="s">
        <v>93</v>
      </c>
      <c r="Q315" s="16">
        <v>28699</v>
      </c>
      <c r="R315" s="17">
        <v>40</v>
      </c>
      <c r="S315" s="18">
        <v>19802.310000000001</v>
      </c>
      <c r="T315" s="19" t="s">
        <v>83</v>
      </c>
      <c r="U315" s="20" t="s">
        <v>109</v>
      </c>
      <c r="V315" s="28">
        <v>40.5</v>
      </c>
      <c r="W315" s="22">
        <v>5</v>
      </c>
      <c r="X315" s="23"/>
    </row>
    <row r="316" spans="1:24" s="1" customFormat="1" ht="11" customHeight="1" x14ac:dyDescent="0.3">
      <c r="A316" s="24" t="s">
        <v>23</v>
      </c>
      <c r="B316" s="24" t="s">
        <v>293</v>
      </c>
      <c r="C316" s="12" t="s">
        <v>446</v>
      </c>
      <c r="D316" s="58"/>
      <c r="E316" s="39" t="str">
        <f t="shared" si="14"/>
        <v>Еще фото</v>
      </c>
      <c r="F316" s="29" t="s">
        <v>117</v>
      </c>
      <c r="G316" s="24" t="s">
        <v>77</v>
      </c>
      <c r="H316" s="24" t="s">
        <v>78</v>
      </c>
      <c r="I316" s="24" t="s">
        <v>79</v>
      </c>
      <c r="J316" s="14" t="s">
        <v>70</v>
      </c>
      <c r="K316" s="15" t="s">
        <v>30</v>
      </c>
      <c r="L316" s="60"/>
      <c r="M316" s="14" t="s">
        <v>270</v>
      </c>
      <c r="N316" s="14" t="s">
        <v>33</v>
      </c>
      <c r="O316" s="14"/>
      <c r="P316" s="15" t="s">
        <v>93</v>
      </c>
      <c r="Q316" s="16">
        <v>28699</v>
      </c>
      <c r="R316" s="17">
        <v>40</v>
      </c>
      <c r="S316" s="18">
        <v>19802.310000000001</v>
      </c>
      <c r="T316" s="19" t="s">
        <v>83</v>
      </c>
      <c r="U316" s="20" t="s">
        <v>94</v>
      </c>
      <c r="V316" s="22">
        <v>41</v>
      </c>
      <c r="W316" s="22">
        <v>2</v>
      </c>
      <c r="X316" s="23"/>
    </row>
    <row r="317" spans="1:24" s="1" customFormat="1" ht="11" customHeight="1" x14ac:dyDescent="0.3">
      <c r="A317" s="24" t="s">
        <v>23</v>
      </c>
      <c r="B317" s="24" t="s">
        <v>293</v>
      </c>
      <c r="C317" s="12" t="s">
        <v>446</v>
      </c>
      <c r="D317" s="58"/>
      <c r="E317" s="39" t="str">
        <f t="shared" si="14"/>
        <v>Еще фото</v>
      </c>
      <c r="F317" s="29" t="s">
        <v>117</v>
      </c>
      <c r="G317" s="24" t="s">
        <v>77</v>
      </c>
      <c r="H317" s="24" t="s">
        <v>78</v>
      </c>
      <c r="I317" s="24" t="s">
        <v>79</v>
      </c>
      <c r="J317" s="14" t="s">
        <v>70</v>
      </c>
      <c r="K317" s="15" t="s">
        <v>30</v>
      </c>
      <c r="L317" s="60"/>
      <c r="M317" s="14" t="s">
        <v>270</v>
      </c>
      <c r="N317" s="14" t="s">
        <v>33</v>
      </c>
      <c r="O317" s="14"/>
      <c r="P317" s="15" t="s">
        <v>93</v>
      </c>
      <c r="Q317" s="16">
        <v>28699</v>
      </c>
      <c r="R317" s="17">
        <v>40</v>
      </c>
      <c r="S317" s="18">
        <v>19802.310000000001</v>
      </c>
      <c r="T317" s="19" t="s">
        <v>83</v>
      </c>
      <c r="U317" s="20" t="s">
        <v>95</v>
      </c>
      <c r="V317" s="22">
        <v>42</v>
      </c>
      <c r="W317" s="22">
        <v>8</v>
      </c>
      <c r="X317" s="23"/>
    </row>
    <row r="318" spans="1:24" s="1" customFormat="1" ht="11" customHeight="1" x14ac:dyDescent="0.3">
      <c r="A318" s="24" t="s">
        <v>23</v>
      </c>
      <c r="B318" s="24" t="s">
        <v>293</v>
      </c>
      <c r="C318" s="12" t="s">
        <v>446</v>
      </c>
      <c r="D318" s="58"/>
      <c r="E318" s="39" t="str">
        <f t="shared" si="14"/>
        <v>Еще фото</v>
      </c>
      <c r="F318" s="29" t="s">
        <v>117</v>
      </c>
      <c r="G318" s="24" t="s">
        <v>77</v>
      </c>
      <c r="H318" s="24" t="s">
        <v>78</v>
      </c>
      <c r="I318" s="24" t="s">
        <v>79</v>
      </c>
      <c r="J318" s="14" t="s">
        <v>70</v>
      </c>
      <c r="K318" s="15" t="s">
        <v>30</v>
      </c>
      <c r="L318" s="60"/>
      <c r="M318" s="14" t="s">
        <v>270</v>
      </c>
      <c r="N318" s="14" t="s">
        <v>33</v>
      </c>
      <c r="O318" s="14"/>
      <c r="P318" s="15" t="s">
        <v>93</v>
      </c>
      <c r="Q318" s="16">
        <v>28699</v>
      </c>
      <c r="R318" s="17">
        <v>40</v>
      </c>
      <c r="S318" s="18">
        <v>19802.310000000001</v>
      </c>
      <c r="T318" s="19" t="s">
        <v>83</v>
      </c>
      <c r="U318" s="20" t="s">
        <v>102</v>
      </c>
      <c r="V318" s="22">
        <v>43</v>
      </c>
      <c r="W318" s="22">
        <v>5</v>
      </c>
      <c r="X318" s="23"/>
    </row>
    <row r="319" spans="1:24" s="1" customFormat="1" ht="11" customHeight="1" x14ac:dyDescent="0.3">
      <c r="A319" s="24" t="s">
        <v>23</v>
      </c>
      <c r="B319" s="24" t="s">
        <v>293</v>
      </c>
      <c r="C319" s="12" t="s">
        <v>446</v>
      </c>
      <c r="D319" s="58"/>
      <c r="E319" s="39" t="str">
        <f t="shared" si="14"/>
        <v>Еще фото</v>
      </c>
      <c r="F319" s="29" t="s">
        <v>117</v>
      </c>
      <c r="G319" s="24" t="s">
        <v>77</v>
      </c>
      <c r="H319" s="24" t="s">
        <v>78</v>
      </c>
      <c r="I319" s="24" t="s">
        <v>79</v>
      </c>
      <c r="J319" s="14" t="s">
        <v>70</v>
      </c>
      <c r="K319" s="15" t="s">
        <v>30</v>
      </c>
      <c r="L319" s="60"/>
      <c r="M319" s="14" t="s">
        <v>270</v>
      </c>
      <c r="N319" s="14" t="s">
        <v>33</v>
      </c>
      <c r="O319" s="14"/>
      <c r="P319" s="15" t="s">
        <v>93</v>
      </c>
      <c r="Q319" s="16">
        <v>28699</v>
      </c>
      <c r="R319" s="17">
        <v>40</v>
      </c>
      <c r="S319" s="18">
        <v>19802.310000000001</v>
      </c>
      <c r="T319" s="19" t="s">
        <v>83</v>
      </c>
      <c r="U319" s="20" t="s">
        <v>103</v>
      </c>
      <c r="V319" s="28">
        <v>44.5</v>
      </c>
      <c r="W319" s="22">
        <v>2</v>
      </c>
      <c r="X319" s="23"/>
    </row>
    <row r="320" spans="1:24" s="1" customFormat="1" ht="11" customHeight="1" x14ac:dyDescent="0.3">
      <c r="A320" s="24" t="s">
        <v>23</v>
      </c>
      <c r="B320" s="24" t="s">
        <v>293</v>
      </c>
      <c r="C320" s="12" t="s">
        <v>446</v>
      </c>
      <c r="D320" s="58"/>
      <c r="E320" s="39" t="str">
        <f t="shared" si="14"/>
        <v>Еще фото</v>
      </c>
      <c r="F320" s="29" t="s">
        <v>117</v>
      </c>
      <c r="G320" s="24" t="s">
        <v>77</v>
      </c>
      <c r="H320" s="24" t="s">
        <v>78</v>
      </c>
      <c r="I320" s="24" t="s">
        <v>79</v>
      </c>
      <c r="J320" s="14" t="s">
        <v>70</v>
      </c>
      <c r="K320" s="15" t="s">
        <v>30</v>
      </c>
      <c r="L320" s="60"/>
      <c r="M320" s="14" t="s">
        <v>270</v>
      </c>
      <c r="N320" s="14" t="s">
        <v>33</v>
      </c>
      <c r="O320" s="14"/>
      <c r="P320" s="15" t="s">
        <v>93</v>
      </c>
      <c r="Q320" s="16">
        <v>28699</v>
      </c>
      <c r="R320" s="17">
        <v>40</v>
      </c>
      <c r="S320" s="18">
        <v>19802.310000000001</v>
      </c>
      <c r="T320" s="19" t="s">
        <v>83</v>
      </c>
      <c r="U320" s="20" t="s">
        <v>120</v>
      </c>
      <c r="V320" s="22">
        <v>45</v>
      </c>
      <c r="W320" s="22">
        <v>2</v>
      </c>
      <c r="X320" s="23"/>
    </row>
    <row r="321" spans="1:24" s="1" customFormat="1" ht="11" customHeight="1" x14ac:dyDescent="0.3">
      <c r="A321" s="24" t="s">
        <v>23</v>
      </c>
      <c r="B321" s="24" t="s">
        <v>293</v>
      </c>
      <c r="C321" s="12" t="s">
        <v>446</v>
      </c>
      <c r="D321" s="58"/>
      <c r="E321" s="39" t="str">
        <f t="shared" si="14"/>
        <v>Еще фото</v>
      </c>
      <c r="F321" s="29" t="s">
        <v>117</v>
      </c>
      <c r="G321" s="24" t="s">
        <v>77</v>
      </c>
      <c r="H321" s="24" t="s">
        <v>78</v>
      </c>
      <c r="I321" s="24" t="s">
        <v>79</v>
      </c>
      <c r="J321" s="14" t="s">
        <v>70</v>
      </c>
      <c r="K321" s="15" t="s">
        <v>30</v>
      </c>
      <c r="L321" s="60"/>
      <c r="M321" s="14" t="s">
        <v>270</v>
      </c>
      <c r="N321" s="14" t="s">
        <v>33</v>
      </c>
      <c r="O321" s="14"/>
      <c r="P321" s="15" t="s">
        <v>93</v>
      </c>
      <c r="Q321" s="16">
        <v>28699</v>
      </c>
      <c r="R321" s="17">
        <v>40</v>
      </c>
      <c r="S321" s="18">
        <v>19802.310000000001</v>
      </c>
      <c r="T321" s="19" t="s">
        <v>83</v>
      </c>
      <c r="U321" s="20" t="s">
        <v>296</v>
      </c>
      <c r="V321" s="28">
        <v>45.5</v>
      </c>
      <c r="W321" s="22">
        <v>10</v>
      </c>
      <c r="X321" s="23"/>
    </row>
    <row r="322" spans="1:24" s="1" customFormat="1" ht="11" customHeight="1" x14ac:dyDescent="0.3">
      <c r="A322" s="24" t="s">
        <v>23</v>
      </c>
      <c r="B322" s="24" t="s">
        <v>293</v>
      </c>
      <c r="C322" s="12" t="s">
        <v>446</v>
      </c>
      <c r="D322" s="58"/>
      <c r="E322" s="39" t="str">
        <f t="shared" si="14"/>
        <v>Еще фото</v>
      </c>
      <c r="F322" s="29" t="s">
        <v>117</v>
      </c>
      <c r="G322" s="24" t="s">
        <v>77</v>
      </c>
      <c r="H322" s="24" t="s">
        <v>78</v>
      </c>
      <c r="I322" s="24" t="s">
        <v>79</v>
      </c>
      <c r="J322" s="14" t="s">
        <v>70</v>
      </c>
      <c r="K322" s="15" t="s">
        <v>30</v>
      </c>
      <c r="L322" s="60"/>
      <c r="M322" s="14" t="s">
        <v>270</v>
      </c>
      <c r="N322" s="14" t="s">
        <v>33</v>
      </c>
      <c r="O322" s="14"/>
      <c r="P322" s="15" t="s">
        <v>93</v>
      </c>
      <c r="Q322" s="16">
        <v>28699</v>
      </c>
      <c r="R322" s="17">
        <v>40</v>
      </c>
      <c r="S322" s="18">
        <v>19802.310000000001</v>
      </c>
      <c r="T322" s="19" t="s">
        <v>83</v>
      </c>
      <c r="U322" s="20" t="s">
        <v>425</v>
      </c>
      <c r="V322" s="28">
        <v>46.5</v>
      </c>
      <c r="W322" s="22">
        <v>5</v>
      </c>
      <c r="X322" s="23"/>
    </row>
    <row r="323" spans="1:24" s="1" customFormat="1" ht="11" customHeight="1" x14ac:dyDescent="0.3">
      <c r="A323" s="14" t="s">
        <v>23</v>
      </c>
      <c r="B323" s="14" t="s">
        <v>293</v>
      </c>
      <c r="C323" s="12" t="s">
        <v>446</v>
      </c>
      <c r="D323" s="59"/>
      <c r="E323" s="39" t="str">
        <f t="shared" si="14"/>
        <v>Еще фото</v>
      </c>
      <c r="F323" s="31" t="s">
        <v>117</v>
      </c>
      <c r="G323" s="14" t="s">
        <v>77</v>
      </c>
      <c r="H323" s="14" t="s">
        <v>78</v>
      </c>
      <c r="I323" s="14" t="s">
        <v>79</v>
      </c>
      <c r="J323" s="14" t="s">
        <v>70</v>
      </c>
      <c r="K323" s="14" t="s">
        <v>30</v>
      </c>
      <c r="L323" s="56"/>
      <c r="M323" s="14" t="s">
        <v>270</v>
      </c>
      <c r="N323" s="14" t="s">
        <v>33</v>
      </c>
      <c r="O323" s="14"/>
      <c r="P323" s="14" t="s">
        <v>93</v>
      </c>
      <c r="Q323" s="32">
        <v>28699</v>
      </c>
      <c r="R323" s="33">
        <v>40</v>
      </c>
      <c r="S323" s="34">
        <v>19802.310000000001</v>
      </c>
      <c r="T323" s="19" t="s">
        <v>83</v>
      </c>
      <c r="U323" s="20" t="s">
        <v>439</v>
      </c>
      <c r="V323" s="21" t="s">
        <v>440</v>
      </c>
      <c r="W323" s="22">
        <v>2</v>
      </c>
      <c r="X323" s="23"/>
    </row>
    <row r="324" spans="1:24" s="1" customFormat="1" ht="35" customHeight="1" x14ac:dyDescent="0.3">
      <c r="A324" s="11" t="s">
        <v>23</v>
      </c>
      <c r="B324" s="11" t="s">
        <v>104</v>
      </c>
      <c r="C324" s="12" t="s">
        <v>447</v>
      </c>
      <c r="D324" s="57"/>
      <c r="E324" s="39" t="str">
        <f>HYPERLINK("https://www.google.ru/search?q=1011C056-002&amp;newwindow=1&amp;tbm=isch","Еще фото")</f>
        <v>Еще фото</v>
      </c>
      <c r="F324" s="13" t="s">
        <v>106</v>
      </c>
      <c r="G324" s="11" t="s">
        <v>77</v>
      </c>
      <c r="H324" s="11" t="s">
        <v>78</v>
      </c>
      <c r="I324" s="14" t="s">
        <v>79</v>
      </c>
      <c r="J324" s="14" t="s">
        <v>70</v>
      </c>
      <c r="K324" s="15" t="s">
        <v>30</v>
      </c>
      <c r="L324" s="55" t="s">
        <v>448</v>
      </c>
      <c r="M324" s="14" t="s">
        <v>242</v>
      </c>
      <c r="N324" s="14" t="s">
        <v>48</v>
      </c>
      <c r="O324" s="14"/>
      <c r="P324" s="15" t="s">
        <v>93</v>
      </c>
      <c r="Q324" s="16">
        <v>19999</v>
      </c>
      <c r="R324" s="17">
        <v>40</v>
      </c>
      <c r="S324" s="18">
        <v>13799.309999999998</v>
      </c>
      <c r="T324" s="19" t="s">
        <v>83</v>
      </c>
      <c r="U324" s="20" t="s">
        <v>101</v>
      </c>
      <c r="V324" s="22">
        <v>40</v>
      </c>
      <c r="W324" s="22">
        <v>1</v>
      </c>
      <c r="X324" s="23"/>
    </row>
    <row r="325" spans="1:24" s="1" customFormat="1" ht="35" customHeight="1" x14ac:dyDescent="0.3">
      <c r="A325" s="24" t="s">
        <v>23</v>
      </c>
      <c r="B325" s="24" t="s">
        <v>104</v>
      </c>
      <c r="C325" s="12" t="s">
        <v>447</v>
      </c>
      <c r="D325" s="58"/>
      <c r="E325" s="39" t="str">
        <f>HYPERLINK("https://www.google.ru/search?q=1011C056-002&amp;newwindow=1&amp;tbm=isch","Еще фото")</f>
        <v>Еще фото</v>
      </c>
      <c r="F325" s="13" t="s">
        <v>106</v>
      </c>
      <c r="G325" s="24" t="s">
        <v>77</v>
      </c>
      <c r="H325" s="24" t="s">
        <v>78</v>
      </c>
      <c r="I325" s="24" t="s">
        <v>79</v>
      </c>
      <c r="J325" s="14" t="s">
        <v>70</v>
      </c>
      <c r="K325" s="15" t="s">
        <v>30</v>
      </c>
      <c r="L325" s="60"/>
      <c r="M325" s="14" t="s">
        <v>242</v>
      </c>
      <c r="N325" s="14" t="s">
        <v>48</v>
      </c>
      <c r="O325" s="14"/>
      <c r="P325" s="15" t="s">
        <v>93</v>
      </c>
      <c r="Q325" s="16">
        <v>19999</v>
      </c>
      <c r="R325" s="17">
        <v>40</v>
      </c>
      <c r="S325" s="18">
        <v>13799.309999999998</v>
      </c>
      <c r="T325" s="19" t="s">
        <v>83</v>
      </c>
      <c r="U325" s="20" t="s">
        <v>102</v>
      </c>
      <c r="V325" s="22">
        <v>43</v>
      </c>
      <c r="W325" s="22">
        <v>1</v>
      </c>
      <c r="X325" s="23"/>
    </row>
    <row r="326" spans="1:24" s="1" customFormat="1" ht="37.049999999999997" customHeight="1" x14ac:dyDescent="0.3">
      <c r="A326" s="24" t="s">
        <v>23</v>
      </c>
      <c r="B326" s="24" t="s">
        <v>104</v>
      </c>
      <c r="C326" s="12" t="s">
        <v>447</v>
      </c>
      <c r="D326" s="59"/>
      <c r="E326" s="39" t="str">
        <f>HYPERLINK("https://www.google.ru/search?q=1011C056-002&amp;newwindow=1&amp;tbm=isch","Еще фото")</f>
        <v>Еще фото</v>
      </c>
      <c r="F326" s="13" t="s">
        <v>106</v>
      </c>
      <c r="G326" s="24" t="s">
        <v>77</v>
      </c>
      <c r="H326" s="24" t="s">
        <v>78</v>
      </c>
      <c r="I326" s="24" t="s">
        <v>79</v>
      </c>
      <c r="J326" s="14" t="s">
        <v>70</v>
      </c>
      <c r="K326" s="15" t="s">
        <v>30</v>
      </c>
      <c r="L326" s="56"/>
      <c r="M326" s="14" t="s">
        <v>242</v>
      </c>
      <c r="N326" s="14" t="s">
        <v>48</v>
      </c>
      <c r="O326" s="14"/>
      <c r="P326" s="15" t="s">
        <v>93</v>
      </c>
      <c r="Q326" s="16">
        <v>19999</v>
      </c>
      <c r="R326" s="17">
        <v>40</v>
      </c>
      <c r="S326" s="18">
        <v>13799.309999999998</v>
      </c>
      <c r="T326" s="19" t="s">
        <v>83</v>
      </c>
      <c r="U326" s="20" t="s">
        <v>296</v>
      </c>
      <c r="V326" s="28">
        <v>45.5</v>
      </c>
      <c r="W326" s="22">
        <v>1</v>
      </c>
      <c r="X326" s="23"/>
    </row>
    <row r="327" spans="1:24" s="1" customFormat="1" ht="17" customHeight="1" x14ac:dyDescent="0.3">
      <c r="A327" s="11" t="s">
        <v>23</v>
      </c>
      <c r="B327" s="11" t="s">
        <v>104</v>
      </c>
      <c r="C327" s="12" t="s">
        <v>449</v>
      </c>
      <c r="D327" s="57"/>
      <c r="E327" s="39" t="str">
        <f t="shared" ref="E327:E332" si="15">HYPERLINK("https://www.google.ru/search?q=1011C056-401&amp;newwindow=1&amp;tbm=isch","Еще фото")</f>
        <v>Еще фото</v>
      </c>
      <c r="F327" s="13" t="s">
        <v>106</v>
      </c>
      <c r="G327" s="11" t="s">
        <v>77</v>
      </c>
      <c r="H327" s="11" t="s">
        <v>78</v>
      </c>
      <c r="I327" s="14" t="s">
        <v>79</v>
      </c>
      <c r="J327" s="14" t="s">
        <v>70</v>
      </c>
      <c r="K327" s="15" t="s">
        <v>30</v>
      </c>
      <c r="L327" s="55" t="s">
        <v>448</v>
      </c>
      <c r="M327" s="14" t="s">
        <v>242</v>
      </c>
      <c r="N327" s="14" t="s">
        <v>33</v>
      </c>
      <c r="O327" s="14"/>
      <c r="P327" s="15" t="s">
        <v>93</v>
      </c>
      <c r="Q327" s="16">
        <v>19999</v>
      </c>
      <c r="R327" s="17">
        <v>40</v>
      </c>
      <c r="S327" s="18">
        <v>13799.309999999998</v>
      </c>
      <c r="T327" s="19" t="s">
        <v>83</v>
      </c>
      <c r="U327" s="20" t="s">
        <v>101</v>
      </c>
      <c r="V327" s="22">
        <v>40</v>
      </c>
      <c r="W327" s="22">
        <v>1</v>
      </c>
      <c r="X327" s="23"/>
    </row>
    <row r="328" spans="1:24" s="1" customFormat="1" ht="17" customHeight="1" x14ac:dyDescent="0.3">
      <c r="A328" s="24" t="s">
        <v>23</v>
      </c>
      <c r="B328" s="24" t="s">
        <v>104</v>
      </c>
      <c r="C328" s="12" t="s">
        <v>449</v>
      </c>
      <c r="D328" s="58"/>
      <c r="E328" s="39" t="str">
        <f t="shared" si="15"/>
        <v>Еще фото</v>
      </c>
      <c r="F328" s="13" t="s">
        <v>106</v>
      </c>
      <c r="G328" s="24" t="s">
        <v>77</v>
      </c>
      <c r="H328" s="24" t="s">
        <v>78</v>
      </c>
      <c r="I328" s="24" t="s">
        <v>79</v>
      </c>
      <c r="J328" s="14" t="s">
        <v>70</v>
      </c>
      <c r="K328" s="15" t="s">
        <v>30</v>
      </c>
      <c r="L328" s="60"/>
      <c r="M328" s="14" t="s">
        <v>242</v>
      </c>
      <c r="N328" s="14" t="s">
        <v>33</v>
      </c>
      <c r="O328" s="14"/>
      <c r="P328" s="15" t="s">
        <v>93</v>
      </c>
      <c r="Q328" s="16">
        <v>19999</v>
      </c>
      <c r="R328" s="17">
        <v>40</v>
      </c>
      <c r="S328" s="18">
        <v>13799.309999999998</v>
      </c>
      <c r="T328" s="19" t="s">
        <v>83</v>
      </c>
      <c r="U328" s="20" t="s">
        <v>109</v>
      </c>
      <c r="V328" s="28">
        <v>40.5</v>
      </c>
      <c r="W328" s="22">
        <v>3</v>
      </c>
      <c r="X328" s="23"/>
    </row>
    <row r="329" spans="1:24" s="1" customFormat="1" ht="17" customHeight="1" x14ac:dyDescent="0.3">
      <c r="A329" s="24" t="s">
        <v>23</v>
      </c>
      <c r="B329" s="24" t="s">
        <v>104</v>
      </c>
      <c r="C329" s="12" t="s">
        <v>449</v>
      </c>
      <c r="D329" s="58"/>
      <c r="E329" s="39" t="str">
        <f t="shared" si="15"/>
        <v>Еще фото</v>
      </c>
      <c r="F329" s="13" t="s">
        <v>106</v>
      </c>
      <c r="G329" s="24" t="s">
        <v>77</v>
      </c>
      <c r="H329" s="24" t="s">
        <v>78</v>
      </c>
      <c r="I329" s="24" t="s">
        <v>79</v>
      </c>
      <c r="J329" s="14" t="s">
        <v>70</v>
      </c>
      <c r="K329" s="15" t="s">
        <v>30</v>
      </c>
      <c r="L329" s="60"/>
      <c r="M329" s="14" t="s">
        <v>242</v>
      </c>
      <c r="N329" s="14" t="s">
        <v>33</v>
      </c>
      <c r="O329" s="14"/>
      <c r="P329" s="15" t="s">
        <v>93</v>
      </c>
      <c r="Q329" s="16">
        <v>19999</v>
      </c>
      <c r="R329" s="17">
        <v>40</v>
      </c>
      <c r="S329" s="18">
        <v>13799.309999999998</v>
      </c>
      <c r="T329" s="19" t="s">
        <v>83</v>
      </c>
      <c r="U329" s="20" t="s">
        <v>94</v>
      </c>
      <c r="V329" s="22">
        <v>41</v>
      </c>
      <c r="W329" s="22">
        <v>1</v>
      </c>
      <c r="X329" s="23"/>
    </row>
    <row r="330" spans="1:24" s="1" customFormat="1" ht="17" customHeight="1" x14ac:dyDescent="0.3">
      <c r="A330" s="24" t="s">
        <v>23</v>
      </c>
      <c r="B330" s="24" t="s">
        <v>104</v>
      </c>
      <c r="C330" s="12" t="s">
        <v>449</v>
      </c>
      <c r="D330" s="58"/>
      <c r="E330" s="39" t="str">
        <f t="shared" si="15"/>
        <v>Еще фото</v>
      </c>
      <c r="F330" s="13" t="s">
        <v>106</v>
      </c>
      <c r="G330" s="24" t="s">
        <v>77</v>
      </c>
      <c r="H330" s="24" t="s">
        <v>78</v>
      </c>
      <c r="I330" s="24" t="s">
        <v>79</v>
      </c>
      <c r="J330" s="14" t="s">
        <v>70</v>
      </c>
      <c r="K330" s="15" t="s">
        <v>30</v>
      </c>
      <c r="L330" s="60"/>
      <c r="M330" s="14" t="s">
        <v>242</v>
      </c>
      <c r="N330" s="14" t="s">
        <v>33</v>
      </c>
      <c r="O330" s="14"/>
      <c r="P330" s="15" t="s">
        <v>93</v>
      </c>
      <c r="Q330" s="16">
        <v>19999</v>
      </c>
      <c r="R330" s="17">
        <v>40</v>
      </c>
      <c r="S330" s="18">
        <v>13799.309999999998</v>
      </c>
      <c r="T330" s="19" t="s">
        <v>83</v>
      </c>
      <c r="U330" s="20" t="s">
        <v>96</v>
      </c>
      <c r="V330" s="28">
        <v>42.5</v>
      </c>
      <c r="W330" s="22">
        <v>5</v>
      </c>
      <c r="X330" s="23"/>
    </row>
    <row r="331" spans="1:24" s="1" customFormat="1" ht="17" customHeight="1" x14ac:dyDescent="0.3">
      <c r="A331" s="24" t="s">
        <v>23</v>
      </c>
      <c r="B331" s="24" t="s">
        <v>104</v>
      </c>
      <c r="C331" s="12" t="s">
        <v>449</v>
      </c>
      <c r="D331" s="58"/>
      <c r="E331" s="39" t="str">
        <f t="shared" si="15"/>
        <v>Еще фото</v>
      </c>
      <c r="F331" s="13" t="s">
        <v>106</v>
      </c>
      <c r="G331" s="24" t="s">
        <v>77</v>
      </c>
      <c r="H331" s="24" t="s">
        <v>78</v>
      </c>
      <c r="I331" s="24" t="s">
        <v>79</v>
      </c>
      <c r="J331" s="14" t="s">
        <v>70</v>
      </c>
      <c r="K331" s="15" t="s">
        <v>30</v>
      </c>
      <c r="L331" s="60"/>
      <c r="M331" s="14" t="s">
        <v>242</v>
      </c>
      <c r="N331" s="14" t="s">
        <v>33</v>
      </c>
      <c r="O331" s="14"/>
      <c r="P331" s="15" t="s">
        <v>93</v>
      </c>
      <c r="Q331" s="16">
        <v>19999</v>
      </c>
      <c r="R331" s="17">
        <v>40</v>
      </c>
      <c r="S331" s="18">
        <v>13799.309999999998</v>
      </c>
      <c r="T331" s="19" t="s">
        <v>83</v>
      </c>
      <c r="U331" s="20" t="s">
        <v>102</v>
      </c>
      <c r="V331" s="22">
        <v>43</v>
      </c>
      <c r="W331" s="22">
        <v>1</v>
      </c>
      <c r="X331" s="23"/>
    </row>
    <row r="332" spans="1:24" s="1" customFormat="1" ht="22.05" customHeight="1" x14ac:dyDescent="0.3">
      <c r="A332" s="24" t="s">
        <v>23</v>
      </c>
      <c r="B332" s="24" t="s">
        <v>104</v>
      </c>
      <c r="C332" s="12" t="s">
        <v>449</v>
      </c>
      <c r="D332" s="59"/>
      <c r="E332" s="39" t="str">
        <f t="shared" si="15"/>
        <v>Еще фото</v>
      </c>
      <c r="F332" s="13" t="s">
        <v>106</v>
      </c>
      <c r="G332" s="24" t="s">
        <v>77</v>
      </c>
      <c r="H332" s="24" t="s">
        <v>78</v>
      </c>
      <c r="I332" s="24" t="s">
        <v>79</v>
      </c>
      <c r="J332" s="14" t="s">
        <v>70</v>
      </c>
      <c r="K332" s="15" t="s">
        <v>30</v>
      </c>
      <c r="L332" s="56"/>
      <c r="M332" s="14" t="s">
        <v>242</v>
      </c>
      <c r="N332" s="14" t="s">
        <v>33</v>
      </c>
      <c r="O332" s="14"/>
      <c r="P332" s="15" t="s">
        <v>93</v>
      </c>
      <c r="Q332" s="16">
        <v>19999</v>
      </c>
      <c r="R332" s="17">
        <v>40</v>
      </c>
      <c r="S332" s="18">
        <v>13799.309999999998</v>
      </c>
      <c r="T332" s="19" t="s">
        <v>83</v>
      </c>
      <c r="U332" s="20" t="s">
        <v>308</v>
      </c>
      <c r="V332" s="28">
        <v>43.5</v>
      </c>
      <c r="W332" s="22">
        <v>2</v>
      </c>
      <c r="X332" s="23"/>
    </row>
    <row r="333" spans="1:24" s="1" customFormat="1" ht="17" customHeight="1" x14ac:dyDescent="0.3">
      <c r="A333" s="11" t="s">
        <v>23</v>
      </c>
      <c r="B333" s="11" t="s">
        <v>104</v>
      </c>
      <c r="C333" s="12" t="s">
        <v>450</v>
      </c>
      <c r="D333" s="57"/>
      <c r="E333" s="39" t="str">
        <f t="shared" ref="E333:E338" si="16">HYPERLINK("https://www.google.ru/search?q=1011C056-404&amp;newwindow=1&amp;tbm=isch","Еще фото")</f>
        <v>Еще фото</v>
      </c>
      <c r="F333" s="13" t="s">
        <v>106</v>
      </c>
      <c r="G333" s="11" t="s">
        <v>77</v>
      </c>
      <c r="H333" s="11" t="s">
        <v>78</v>
      </c>
      <c r="I333" s="14" t="s">
        <v>79</v>
      </c>
      <c r="J333" s="14" t="s">
        <v>70</v>
      </c>
      <c r="K333" s="15" t="s">
        <v>30</v>
      </c>
      <c r="L333" s="55" t="s">
        <v>448</v>
      </c>
      <c r="M333" s="14" t="s">
        <v>242</v>
      </c>
      <c r="N333" s="14" t="s">
        <v>33</v>
      </c>
      <c r="O333" s="14"/>
      <c r="P333" s="15" t="s">
        <v>93</v>
      </c>
      <c r="Q333" s="16">
        <v>19599</v>
      </c>
      <c r="R333" s="17">
        <v>40</v>
      </c>
      <c r="S333" s="18">
        <v>13523.309999999998</v>
      </c>
      <c r="T333" s="19" t="s">
        <v>83</v>
      </c>
      <c r="U333" s="20" t="s">
        <v>101</v>
      </c>
      <c r="V333" s="22">
        <v>40</v>
      </c>
      <c r="W333" s="22">
        <v>1</v>
      </c>
      <c r="X333" s="23"/>
    </row>
    <row r="334" spans="1:24" s="1" customFormat="1" ht="17" customHeight="1" x14ac:dyDescent="0.3">
      <c r="A334" s="24" t="s">
        <v>23</v>
      </c>
      <c r="B334" s="24" t="s">
        <v>104</v>
      </c>
      <c r="C334" s="12" t="s">
        <v>450</v>
      </c>
      <c r="D334" s="58"/>
      <c r="E334" s="39" t="str">
        <f t="shared" si="16"/>
        <v>Еще фото</v>
      </c>
      <c r="F334" s="13" t="s">
        <v>106</v>
      </c>
      <c r="G334" s="24" t="s">
        <v>77</v>
      </c>
      <c r="H334" s="24" t="s">
        <v>78</v>
      </c>
      <c r="I334" s="24" t="s">
        <v>79</v>
      </c>
      <c r="J334" s="14" t="s">
        <v>70</v>
      </c>
      <c r="K334" s="15" t="s">
        <v>30</v>
      </c>
      <c r="L334" s="60"/>
      <c r="M334" s="14" t="s">
        <v>242</v>
      </c>
      <c r="N334" s="14" t="s">
        <v>33</v>
      </c>
      <c r="O334" s="14"/>
      <c r="P334" s="15" t="s">
        <v>93</v>
      </c>
      <c r="Q334" s="16">
        <v>19599</v>
      </c>
      <c r="R334" s="17">
        <v>40</v>
      </c>
      <c r="S334" s="18">
        <v>13523.309999999998</v>
      </c>
      <c r="T334" s="19" t="s">
        <v>83</v>
      </c>
      <c r="U334" s="20" t="s">
        <v>109</v>
      </c>
      <c r="V334" s="28">
        <v>40.5</v>
      </c>
      <c r="W334" s="22">
        <v>3</v>
      </c>
      <c r="X334" s="23"/>
    </row>
    <row r="335" spans="1:24" s="1" customFormat="1" ht="17" customHeight="1" x14ac:dyDescent="0.3">
      <c r="A335" s="24" t="s">
        <v>23</v>
      </c>
      <c r="B335" s="24" t="s">
        <v>104</v>
      </c>
      <c r="C335" s="12" t="s">
        <v>450</v>
      </c>
      <c r="D335" s="58"/>
      <c r="E335" s="39" t="str">
        <f t="shared" si="16"/>
        <v>Еще фото</v>
      </c>
      <c r="F335" s="13" t="s">
        <v>106</v>
      </c>
      <c r="G335" s="24" t="s">
        <v>77</v>
      </c>
      <c r="H335" s="24" t="s">
        <v>78</v>
      </c>
      <c r="I335" s="24" t="s">
        <v>79</v>
      </c>
      <c r="J335" s="14" t="s">
        <v>70</v>
      </c>
      <c r="K335" s="15" t="s">
        <v>30</v>
      </c>
      <c r="L335" s="60"/>
      <c r="M335" s="14" t="s">
        <v>242</v>
      </c>
      <c r="N335" s="14" t="s">
        <v>33</v>
      </c>
      <c r="O335" s="14"/>
      <c r="P335" s="15" t="s">
        <v>93</v>
      </c>
      <c r="Q335" s="16">
        <v>19599</v>
      </c>
      <c r="R335" s="17">
        <v>40</v>
      </c>
      <c r="S335" s="18">
        <v>13523.309999999998</v>
      </c>
      <c r="T335" s="19" t="s">
        <v>83</v>
      </c>
      <c r="U335" s="20" t="s">
        <v>96</v>
      </c>
      <c r="V335" s="28">
        <v>42.5</v>
      </c>
      <c r="W335" s="22">
        <v>1</v>
      </c>
      <c r="X335" s="23"/>
    </row>
    <row r="336" spans="1:24" s="1" customFormat="1" ht="17" customHeight="1" x14ac:dyDescent="0.3">
      <c r="A336" s="24" t="s">
        <v>23</v>
      </c>
      <c r="B336" s="24" t="s">
        <v>104</v>
      </c>
      <c r="C336" s="12" t="s">
        <v>450</v>
      </c>
      <c r="D336" s="58"/>
      <c r="E336" s="39" t="str">
        <f t="shared" si="16"/>
        <v>Еще фото</v>
      </c>
      <c r="F336" s="13" t="s">
        <v>106</v>
      </c>
      <c r="G336" s="24" t="s">
        <v>77</v>
      </c>
      <c r="H336" s="24" t="s">
        <v>78</v>
      </c>
      <c r="I336" s="24" t="s">
        <v>79</v>
      </c>
      <c r="J336" s="14" t="s">
        <v>70</v>
      </c>
      <c r="K336" s="15" t="s">
        <v>30</v>
      </c>
      <c r="L336" s="60"/>
      <c r="M336" s="14" t="s">
        <v>242</v>
      </c>
      <c r="N336" s="14" t="s">
        <v>33</v>
      </c>
      <c r="O336" s="14"/>
      <c r="P336" s="15" t="s">
        <v>93</v>
      </c>
      <c r="Q336" s="16">
        <v>19599</v>
      </c>
      <c r="R336" s="17">
        <v>40</v>
      </c>
      <c r="S336" s="18">
        <v>13523.309999999998</v>
      </c>
      <c r="T336" s="19" t="s">
        <v>83</v>
      </c>
      <c r="U336" s="20" t="s">
        <v>102</v>
      </c>
      <c r="V336" s="22">
        <v>43</v>
      </c>
      <c r="W336" s="22">
        <v>1</v>
      </c>
      <c r="X336" s="23"/>
    </row>
    <row r="337" spans="1:24" s="1" customFormat="1" ht="17" customHeight="1" x14ac:dyDescent="0.3">
      <c r="A337" s="24" t="s">
        <v>23</v>
      </c>
      <c r="B337" s="24" t="s">
        <v>104</v>
      </c>
      <c r="C337" s="12" t="s">
        <v>450</v>
      </c>
      <c r="D337" s="58"/>
      <c r="E337" s="39" t="str">
        <f t="shared" si="16"/>
        <v>Еще фото</v>
      </c>
      <c r="F337" s="13" t="s">
        <v>106</v>
      </c>
      <c r="G337" s="24" t="s">
        <v>77</v>
      </c>
      <c r="H337" s="24" t="s">
        <v>78</v>
      </c>
      <c r="I337" s="24" t="s">
        <v>79</v>
      </c>
      <c r="J337" s="14" t="s">
        <v>70</v>
      </c>
      <c r="K337" s="15" t="s">
        <v>30</v>
      </c>
      <c r="L337" s="60"/>
      <c r="M337" s="14" t="s">
        <v>242</v>
      </c>
      <c r="N337" s="14" t="s">
        <v>33</v>
      </c>
      <c r="O337" s="14"/>
      <c r="P337" s="15" t="s">
        <v>93</v>
      </c>
      <c r="Q337" s="16">
        <v>19599</v>
      </c>
      <c r="R337" s="17">
        <v>40</v>
      </c>
      <c r="S337" s="18">
        <v>13523.309999999998</v>
      </c>
      <c r="T337" s="19" t="s">
        <v>83</v>
      </c>
      <c r="U337" s="20" t="s">
        <v>308</v>
      </c>
      <c r="V337" s="28">
        <v>43.5</v>
      </c>
      <c r="W337" s="22">
        <v>1</v>
      </c>
      <c r="X337" s="23"/>
    </row>
    <row r="338" spans="1:24" s="1" customFormat="1" ht="22.05" customHeight="1" x14ac:dyDescent="0.3">
      <c r="A338" s="24" t="s">
        <v>23</v>
      </c>
      <c r="B338" s="24" t="s">
        <v>104</v>
      </c>
      <c r="C338" s="12" t="s">
        <v>450</v>
      </c>
      <c r="D338" s="59"/>
      <c r="E338" s="39" t="str">
        <f t="shared" si="16"/>
        <v>Еще фото</v>
      </c>
      <c r="F338" s="13" t="s">
        <v>106</v>
      </c>
      <c r="G338" s="24" t="s">
        <v>77</v>
      </c>
      <c r="H338" s="24" t="s">
        <v>78</v>
      </c>
      <c r="I338" s="24" t="s">
        <v>79</v>
      </c>
      <c r="J338" s="14" t="s">
        <v>70</v>
      </c>
      <c r="K338" s="15" t="s">
        <v>30</v>
      </c>
      <c r="L338" s="56"/>
      <c r="M338" s="14" t="s">
        <v>242</v>
      </c>
      <c r="N338" s="14" t="s">
        <v>33</v>
      </c>
      <c r="O338" s="14"/>
      <c r="P338" s="15" t="s">
        <v>93</v>
      </c>
      <c r="Q338" s="16">
        <v>19599</v>
      </c>
      <c r="R338" s="17">
        <v>40</v>
      </c>
      <c r="S338" s="18">
        <v>13523.309999999998</v>
      </c>
      <c r="T338" s="19" t="s">
        <v>83</v>
      </c>
      <c r="U338" s="20" t="s">
        <v>103</v>
      </c>
      <c r="V338" s="28">
        <v>44.5</v>
      </c>
      <c r="W338" s="22">
        <v>1</v>
      </c>
      <c r="X338" s="23"/>
    </row>
    <row r="339" spans="1:24" s="1" customFormat="1" ht="52.05" customHeight="1" x14ac:dyDescent="0.3">
      <c r="A339" s="11" t="s">
        <v>23</v>
      </c>
      <c r="B339" s="11" t="s">
        <v>88</v>
      </c>
      <c r="C339" s="12" t="s">
        <v>451</v>
      </c>
      <c r="D339" s="53"/>
      <c r="E339" s="39" t="str">
        <f>HYPERLINK("https://www.google.ru/search?q=1011C077-001&amp;newwindow=1&amp;tbm=isch","Еще фото")</f>
        <v>Еще фото</v>
      </c>
      <c r="F339" s="13"/>
      <c r="G339" s="11" t="s">
        <v>77</v>
      </c>
      <c r="H339" s="11" t="s">
        <v>78</v>
      </c>
      <c r="I339" s="14" t="s">
        <v>79</v>
      </c>
      <c r="J339" s="14" t="s">
        <v>70</v>
      </c>
      <c r="K339" s="15" t="s">
        <v>30</v>
      </c>
      <c r="L339" s="55" t="s">
        <v>90</v>
      </c>
      <c r="M339" s="14" t="s">
        <v>91</v>
      </c>
      <c r="N339" s="14" t="s">
        <v>48</v>
      </c>
      <c r="O339" s="14"/>
      <c r="P339" s="15" t="s">
        <v>93</v>
      </c>
      <c r="Q339" s="16">
        <v>16199</v>
      </c>
      <c r="R339" s="17">
        <v>40</v>
      </c>
      <c r="S339" s="18">
        <v>11177.31</v>
      </c>
      <c r="T339" s="19" t="s">
        <v>83</v>
      </c>
      <c r="U339" s="20" t="s">
        <v>94</v>
      </c>
      <c r="V339" s="22">
        <v>41</v>
      </c>
      <c r="W339" s="22">
        <v>4</v>
      </c>
      <c r="X339" s="23"/>
    </row>
    <row r="340" spans="1:24" s="1" customFormat="1" ht="61.05" customHeight="1" x14ac:dyDescent="0.3">
      <c r="A340" s="24" t="s">
        <v>23</v>
      </c>
      <c r="B340" s="24" t="s">
        <v>88</v>
      </c>
      <c r="C340" s="12" t="s">
        <v>451</v>
      </c>
      <c r="D340" s="54"/>
      <c r="E340" s="39" t="str">
        <f>HYPERLINK("https://www.google.ru/search?q=1011C077-001&amp;newwindow=1&amp;tbm=isch","Еще фото")</f>
        <v>Еще фото</v>
      </c>
      <c r="F340" s="13"/>
      <c r="G340" s="24" t="s">
        <v>77</v>
      </c>
      <c r="H340" s="24" t="s">
        <v>78</v>
      </c>
      <c r="I340" s="24" t="s">
        <v>79</v>
      </c>
      <c r="J340" s="14" t="s">
        <v>70</v>
      </c>
      <c r="K340" s="15" t="s">
        <v>30</v>
      </c>
      <c r="L340" s="56"/>
      <c r="M340" s="14" t="s">
        <v>91</v>
      </c>
      <c r="N340" s="14" t="s">
        <v>48</v>
      </c>
      <c r="O340" s="14"/>
      <c r="P340" s="15" t="s">
        <v>93</v>
      </c>
      <c r="Q340" s="16">
        <v>16199</v>
      </c>
      <c r="R340" s="17">
        <v>40</v>
      </c>
      <c r="S340" s="18">
        <v>11177.31</v>
      </c>
      <c r="T340" s="19" t="s">
        <v>83</v>
      </c>
      <c r="U340" s="20" t="s">
        <v>96</v>
      </c>
      <c r="V340" s="28">
        <v>42.5</v>
      </c>
      <c r="W340" s="22">
        <v>2</v>
      </c>
      <c r="X340" s="23"/>
    </row>
    <row r="341" spans="1:24" s="1" customFormat="1" ht="108" customHeight="1" x14ac:dyDescent="0.3">
      <c r="A341" s="11" t="s">
        <v>23</v>
      </c>
      <c r="B341" s="11" t="s">
        <v>88</v>
      </c>
      <c r="C341" s="12" t="s">
        <v>452</v>
      </c>
      <c r="D341" s="27"/>
      <c r="E341" s="39" t="str">
        <f>HYPERLINK("https://www.google.ru/search?q=1011C077-002&amp;newwindow=1&amp;tbm=isch","Еще фото")</f>
        <v>Еще фото</v>
      </c>
      <c r="F341" s="13" t="s">
        <v>106</v>
      </c>
      <c r="G341" s="11" t="s">
        <v>77</v>
      </c>
      <c r="H341" s="11" t="s">
        <v>78</v>
      </c>
      <c r="I341" s="14" t="s">
        <v>79</v>
      </c>
      <c r="J341" s="14" t="s">
        <v>70</v>
      </c>
      <c r="K341" s="15" t="s">
        <v>30</v>
      </c>
      <c r="L341" s="14" t="s">
        <v>90</v>
      </c>
      <c r="M341" s="14" t="s">
        <v>91</v>
      </c>
      <c r="N341" s="14" t="s">
        <v>48</v>
      </c>
      <c r="O341" s="14"/>
      <c r="P341" s="15" t="s">
        <v>93</v>
      </c>
      <c r="Q341" s="16">
        <v>15999</v>
      </c>
      <c r="R341" s="17">
        <v>40</v>
      </c>
      <c r="S341" s="18">
        <v>11039.31</v>
      </c>
      <c r="T341" s="19" t="s">
        <v>83</v>
      </c>
      <c r="U341" s="20" t="s">
        <v>96</v>
      </c>
      <c r="V341" s="28">
        <v>42.5</v>
      </c>
      <c r="W341" s="22">
        <v>6</v>
      </c>
      <c r="X341" s="23"/>
    </row>
    <row r="342" spans="1:24" s="1" customFormat="1" ht="11" customHeight="1" x14ac:dyDescent="0.3">
      <c r="A342" s="11" t="s">
        <v>23</v>
      </c>
      <c r="B342" s="11" t="s">
        <v>88</v>
      </c>
      <c r="C342" s="12" t="s">
        <v>453</v>
      </c>
      <c r="D342" s="57"/>
      <c r="E342" s="39" t="str">
        <f t="shared" ref="E342:E350" si="17">HYPERLINK("https://www.google.ru/search?q=1011C077-300&amp;newwindow=1&amp;tbm=isch","Еще фото")</f>
        <v>Еще фото</v>
      </c>
      <c r="F342" s="29" t="s">
        <v>117</v>
      </c>
      <c r="G342" s="11" t="s">
        <v>77</v>
      </c>
      <c r="H342" s="11" t="s">
        <v>78</v>
      </c>
      <c r="I342" s="14" t="s">
        <v>79</v>
      </c>
      <c r="J342" s="14" t="s">
        <v>70</v>
      </c>
      <c r="K342" s="15" t="s">
        <v>30</v>
      </c>
      <c r="L342" s="55" t="s">
        <v>90</v>
      </c>
      <c r="M342" s="14" t="s">
        <v>91</v>
      </c>
      <c r="N342" s="14" t="s">
        <v>100</v>
      </c>
      <c r="O342" s="14"/>
      <c r="P342" s="15" t="s">
        <v>93</v>
      </c>
      <c r="Q342" s="16">
        <v>15999</v>
      </c>
      <c r="R342" s="17">
        <v>40</v>
      </c>
      <c r="S342" s="18">
        <v>11039.31</v>
      </c>
      <c r="T342" s="19" t="s">
        <v>83</v>
      </c>
      <c r="U342" s="20" t="s">
        <v>101</v>
      </c>
      <c r="V342" s="22">
        <v>40</v>
      </c>
      <c r="W342" s="22">
        <v>2</v>
      </c>
      <c r="X342" s="23"/>
    </row>
    <row r="343" spans="1:24" s="1" customFormat="1" ht="11" customHeight="1" x14ac:dyDescent="0.3">
      <c r="A343" s="24" t="s">
        <v>23</v>
      </c>
      <c r="B343" s="24" t="s">
        <v>88</v>
      </c>
      <c r="C343" s="12" t="s">
        <v>453</v>
      </c>
      <c r="D343" s="58"/>
      <c r="E343" s="39" t="str">
        <f t="shared" si="17"/>
        <v>Еще фото</v>
      </c>
      <c r="F343" s="29" t="s">
        <v>117</v>
      </c>
      <c r="G343" s="24" t="s">
        <v>77</v>
      </c>
      <c r="H343" s="24" t="s">
        <v>78</v>
      </c>
      <c r="I343" s="24" t="s">
        <v>79</v>
      </c>
      <c r="J343" s="14" t="s">
        <v>70</v>
      </c>
      <c r="K343" s="15" t="s">
        <v>30</v>
      </c>
      <c r="L343" s="60"/>
      <c r="M343" s="14" t="s">
        <v>91</v>
      </c>
      <c r="N343" s="14" t="s">
        <v>100</v>
      </c>
      <c r="O343" s="14"/>
      <c r="P343" s="15" t="s">
        <v>93</v>
      </c>
      <c r="Q343" s="16">
        <v>15999</v>
      </c>
      <c r="R343" s="17">
        <v>40</v>
      </c>
      <c r="S343" s="18">
        <v>11039.31</v>
      </c>
      <c r="T343" s="19" t="s">
        <v>83</v>
      </c>
      <c r="U343" s="20" t="s">
        <v>109</v>
      </c>
      <c r="V343" s="28">
        <v>40.5</v>
      </c>
      <c r="W343" s="22">
        <v>5</v>
      </c>
      <c r="X343" s="23"/>
    </row>
    <row r="344" spans="1:24" s="1" customFormat="1" ht="11" customHeight="1" x14ac:dyDescent="0.3">
      <c r="A344" s="24" t="s">
        <v>23</v>
      </c>
      <c r="B344" s="24" t="s">
        <v>88</v>
      </c>
      <c r="C344" s="12" t="s">
        <v>453</v>
      </c>
      <c r="D344" s="58"/>
      <c r="E344" s="39" t="str">
        <f t="shared" si="17"/>
        <v>Еще фото</v>
      </c>
      <c r="F344" s="29" t="s">
        <v>117</v>
      </c>
      <c r="G344" s="24" t="s">
        <v>77</v>
      </c>
      <c r="H344" s="24" t="s">
        <v>78</v>
      </c>
      <c r="I344" s="24" t="s">
        <v>79</v>
      </c>
      <c r="J344" s="14" t="s">
        <v>70</v>
      </c>
      <c r="K344" s="15" t="s">
        <v>30</v>
      </c>
      <c r="L344" s="60"/>
      <c r="M344" s="14" t="s">
        <v>91</v>
      </c>
      <c r="N344" s="14" t="s">
        <v>100</v>
      </c>
      <c r="O344" s="14"/>
      <c r="P344" s="15" t="s">
        <v>93</v>
      </c>
      <c r="Q344" s="16">
        <v>15999</v>
      </c>
      <c r="R344" s="17">
        <v>40</v>
      </c>
      <c r="S344" s="18">
        <v>11039.31</v>
      </c>
      <c r="T344" s="19" t="s">
        <v>83</v>
      </c>
      <c r="U344" s="20" t="s">
        <v>94</v>
      </c>
      <c r="V344" s="22">
        <v>41</v>
      </c>
      <c r="W344" s="22">
        <v>5</v>
      </c>
      <c r="X344" s="23"/>
    </row>
    <row r="345" spans="1:24" s="1" customFormat="1" ht="11" customHeight="1" x14ac:dyDescent="0.3">
      <c r="A345" s="24" t="s">
        <v>23</v>
      </c>
      <c r="B345" s="24" t="s">
        <v>88</v>
      </c>
      <c r="C345" s="12" t="s">
        <v>453</v>
      </c>
      <c r="D345" s="58"/>
      <c r="E345" s="39" t="str">
        <f t="shared" si="17"/>
        <v>Еще фото</v>
      </c>
      <c r="F345" s="29" t="s">
        <v>117</v>
      </c>
      <c r="G345" s="24" t="s">
        <v>77</v>
      </c>
      <c r="H345" s="24" t="s">
        <v>78</v>
      </c>
      <c r="I345" s="24" t="s">
        <v>79</v>
      </c>
      <c r="J345" s="14" t="s">
        <v>70</v>
      </c>
      <c r="K345" s="15" t="s">
        <v>30</v>
      </c>
      <c r="L345" s="60"/>
      <c r="M345" s="14" t="s">
        <v>91</v>
      </c>
      <c r="N345" s="14" t="s">
        <v>100</v>
      </c>
      <c r="O345" s="14"/>
      <c r="P345" s="15" t="s">
        <v>93</v>
      </c>
      <c r="Q345" s="16">
        <v>15999</v>
      </c>
      <c r="R345" s="17">
        <v>40</v>
      </c>
      <c r="S345" s="18">
        <v>11039.31</v>
      </c>
      <c r="T345" s="19" t="s">
        <v>83</v>
      </c>
      <c r="U345" s="20" t="s">
        <v>95</v>
      </c>
      <c r="V345" s="22">
        <v>42</v>
      </c>
      <c r="W345" s="22">
        <v>1</v>
      </c>
      <c r="X345" s="23"/>
    </row>
    <row r="346" spans="1:24" s="1" customFormat="1" ht="11" customHeight="1" x14ac:dyDescent="0.3">
      <c r="A346" s="24" t="s">
        <v>23</v>
      </c>
      <c r="B346" s="24" t="s">
        <v>88</v>
      </c>
      <c r="C346" s="12" t="s">
        <v>453</v>
      </c>
      <c r="D346" s="58"/>
      <c r="E346" s="39" t="str">
        <f t="shared" si="17"/>
        <v>Еще фото</v>
      </c>
      <c r="F346" s="29" t="s">
        <v>117</v>
      </c>
      <c r="G346" s="24" t="s">
        <v>77</v>
      </c>
      <c r="H346" s="24" t="s">
        <v>78</v>
      </c>
      <c r="I346" s="24" t="s">
        <v>79</v>
      </c>
      <c r="J346" s="14" t="s">
        <v>70</v>
      </c>
      <c r="K346" s="15" t="s">
        <v>30</v>
      </c>
      <c r="L346" s="60"/>
      <c r="M346" s="14" t="s">
        <v>91</v>
      </c>
      <c r="N346" s="14" t="s">
        <v>100</v>
      </c>
      <c r="O346" s="14"/>
      <c r="P346" s="15" t="s">
        <v>93</v>
      </c>
      <c r="Q346" s="16">
        <v>15999</v>
      </c>
      <c r="R346" s="17">
        <v>40</v>
      </c>
      <c r="S346" s="18">
        <v>11039.31</v>
      </c>
      <c r="T346" s="19" t="s">
        <v>83</v>
      </c>
      <c r="U346" s="20" t="s">
        <v>96</v>
      </c>
      <c r="V346" s="28">
        <v>42.5</v>
      </c>
      <c r="W346" s="22">
        <v>1</v>
      </c>
      <c r="X346" s="23"/>
    </row>
    <row r="347" spans="1:24" s="1" customFormat="1" ht="11" customHeight="1" x14ac:dyDescent="0.3">
      <c r="A347" s="24" t="s">
        <v>23</v>
      </c>
      <c r="B347" s="24" t="s">
        <v>88</v>
      </c>
      <c r="C347" s="12" t="s">
        <v>453</v>
      </c>
      <c r="D347" s="58"/>
      <c r="E347" s="39" t="str">
        <f t="shared" si="17"/>
        <v>Еще фото</v>
      </c>
      <c r="F347" s="29" t="s">
        <v>117</v>
      </c>
      <c r="G347" s="24" t="s">
        <v>77</v>
      </c>
      <c r="H347" s="24" t="s">
        <v>78</v>
      </c>
      <c r="I347" s="24" t="s">
        <v>79</v>
      </c>
      <c r="J347" s="14" t="s">
        <v>70</v>
      </c>
      <c r="K347" s="15" t="s">
        <v>30</v>
      </c>
      <c r="L347" s="60"/>
      <c r="M347" s="14" t="s">
        <v>91</v>
      </c>
      <c r="N347" s="14" t="s">
        <v>100</v>
      </c>
      <c r="O347" s="14"/>
      <c r="P347" s="15" t="s">
        <v>93</v>
      </c>
      <c r="Q347" s="16">
        <v>15999</v>
      </c>
      <c r="R347" s="17">
        <v>40</v>
      </c>
      <c r="S347" s="18">
        <v>11039.31</v>
      </c>
      <c r="T347" s="19" t="s">
        <v>83</v>
      </c>
      <c r="U347" s="20" t="s">
        <v>102</v>
      </c>
      <c r="V347" s="22">
        <v>43</v>
      </c>
      <c r="W347" s="22">
        <v>4</v>
      </c>
      <c r="X347" s="23"/>
    </row>
    <row r="348" spans="1:24" s="1" customFormat="1" ht="11" customHeight="1" x14ac:dyDescent="0.3">
      <c r="A348" s="24" t="s">
        <v>23</v>
      </c>
      <c r="B348" s="24" t="s">
        <v>88</v>
      </c>
      <c r="C348" s="12" t="s">
        <v>453</v>
      </c>
      <c r="D348" s="58"/>
      <c r="E348" s="39" t="str">
        <f t="shared" si="17"/>
        <v>Еще фото</v>
      </c>
      <c r="F348" s="29" t="s">
        <v>117</v>
      </c>
      <c r="G348" s="24" t="s">
        <v>77</v>
      </c>
      <c r="H348" s="24" t="s">
        <v>78</v>
      </c>
      <c r="I348" s="24" t="s">
        <v>79</v>
      </c>
      <c r="J348" s="14" t="s">
        <v>70</v>
      </c>
      <c r="K348" s="15" t="s">
        <v>30</v>
      </c>
      <c r="L348" s="60"/>
      <c r="M348" s="14" t="s">
        <v>91</v>
      </c>
      <c r="N348" s="14" t="s">
        <v>100</v>
      </c>
      <c r="O348" s="14"/>
      <c r="P348" s="15" t="s">
        <v>93</v>
      </c>
      <c r="Q348" s="16">
        <v>15999</v>
      </c>
      <c r="R348" s="17">
        <v>40</v>
      </c>
      <c r="S348" s="18">
        <v>11039.31</v>
      </c>
      <c r="T348" s="19" t="s">
        <v>83</v>
      </c>
      <c r="U348" s="20" t="s">
        <v>308</v>
      </c>
      <c r="V348" s="28">
        <v>43.5</v>
      </c>
      <c r="W348" s="22">
        <v>2</v>
      </c>
      <c r="X348" s="23"/>
    </row>
    <row r="349" spans="1:24" s="1" customFormat="1" ht="11" customHeight="1" x14ac:dyDescent="0.3">
      <c r="A349" s="24" t="s">
        <v>23</v>
      </c>
      <c r="B349" s="24" t="s">
        <v>88</v>
      </c>
      <c r="C349" s="12" t="s">
        <v>453</v>
      </c>
      <c r="D349" s="58"/>
      <c r="E349" s="39" t="str">
        <f t="shared" si="17"/>
        <v>Еще фото</v>
      </c>
      <c r="F349" s="29" t="s">
        <v>117</v>
      </c>
      <c r="G349" s="24" t="s">
        <v>77</v>
      </c>
      <c r="H349" s="24" t="s">
        <v>78</v>
      </c>
      <c r="I349" s="24" t="s">
        <v>79</v>
      </c>
      <c r="J349" s="14" t="s">
        <v>70</v>
      </c>
      <c r="K349" s="15" t="s">
        <v>30</v>
      </c>
      <c r="L349" s="60"/>
      <c r="M349" s="14" t="s">
        <v>91</v>
      </c>
      <c r="N349" s="14" t="s">
        <v>100</v>
      </c>
      <c r="O349" s="14"/>
      <c r="P349" s="15" t="s">
        <v>93</v>
      </c>
      <c r="Q349" s="16">
        <v>15999</v>
      </c>
      <c r="R349" s="17">
        <v>40</v>
      </c>
      <c r="S349" s="18">
        <v>11039.31</v>
      </c>
      <c r="T349" s="19" t="s">
        <v>83</v>
      </c>
      <c r="U349" s="20" t="s">
        <v>103</v>
      </c>
      <c r="V349" s="28">
        <v>44.5</v>
      </c>
      <c r="W349" s="22">
        <v>2</v>
      </c>
      <c r="X349" s="23"/>
    </row>
    <row r="350" spans="1:24" s="1" customFormat="1" ht="11" customHeight="1" x14ac:dyDescent="0.3">
      <c r="A350" s="24" t="s">
        <v>23</v>
      </c>
      <c r="B350" s="24" t="s">
        <v>88</v>
      </c>
      <c r="C350" s="12" t="s">
        <v>453</v>
      </c>
      <c r="D350" s="59"/>
      <c r="E350" s="39" t="str">
        <f t="shared" si="17"/>
        <v>Еще фото</v>
      </c>
      <c r="F350" s="29" t="s">
        <v>117</v>
      </c>
      <c r="G350" s="24" t="s">
        <v>77</v>
      </c>
      <c r="H350" s="24" t="s">
        <v>78</v>
      </c>
      <c r="I350" s="24" t="s">
        <v>79</v>
      </c>
      <c r="J350" s="14" t="s">
        <v>70</v>
      </c>
      <c r="K350" s="15" t="s">
        <v>30</v>
      </c>
      <c r="L350" s="56"/>
      <c r="M350" s="14" t="s">
        <v>91</v>
      </c>
      <c r="N350" s="14" t="s">
        <v>100</v>
      </c>
      <c r="O350" s="14"/>
      <c r="P350" s="15" t="s">
        <v>93</v>
      </c>
      <c r="Q350" s="16">
        <v>15999</v>
      </c>
      <c r="R350" s="17">
        <v>40</v>
      </c>
      <c r="S350" s="18">
        <v>11039.31</v>
      </c>
      <c r="T350" s="19" t="s">
        <v>83</v>
      </c>
      <c r="U350" s="20" t="s">
        <v>120</v>
      </c>
      <c r="V350" s="22">
        <v>45</v>
      </c>
      <c r="W350" s="22">
        <v>1</v>
      </c>
      <c r="X350" s="23"/>
    </row>
    <row r="351" spans="1:24" s="1" customFormat="1" ht="52.05" customHeight="1" x14ac:dyDescent="0.3">
      <c r="A351" s="11" t="s">
        <v>23</v>
      </c>
      <c r="B351" s="11" t="s">
        <v>88</v>
      </c>
      <c r="C351" s="12" t="s">
        <v>454</v>
      </c>
      <c r="D351" s="53"/>
      <c r="E351" s="39" t="str">
        <f>HYPERLINK("https://www.google.ru/search?q=1011C077-400&amp;newwindow=1&amp;tbm=isch","Еще фото")</f>
        <v>Еще фото</v>
      </c>
      <c r="F351" s="13" t="s">
        <v>106</v>
      </c>
      <c r="G351" s="11" t="s">
        <v>77</v>
      </c>
      <c r="H351" s="11" t="s">
        <v>78</v>
      </c>
      <c r="I351" s="14" t="s">
        <v>79</v>
      </c>
      <c r="J351" s="14" t="s">
        <v>70</v>
      </c>
      <c r="K351" s="15" t="s">
        <v>30</v>
      </c>
      <c r="L351" s="55" t="s">
        <v>90</v>
      </c>
      <c r="M351" s="14" t="s">
        <v>91</v>
      </c>
      <c r="N351" s="14" t="s">
        <v>33</v>
      </c>
      <c r="O351" s="14"/>
      <c r="P351" s="15" t="s">
        <v>93</v>
      </c>
      <c r="Q351" s="16">
        <v>16199</v>
      </c>
      <c r="R351" s="17">
        <v>40</v>
      </c>
      <c r="S351" s="18">
        <v>11177.31</v>
      </c>
      <c r="T351" s="19" t="s">
        <v>83</v>
      </c>
      <c r="U351" s="20" t="s">
        <v>94</v>
      </c>
      <c r="V351" s="22">
        <v>41</v>
      </c>
      <c r="W351" s="22">
        <v>2</v>
      </c>
      <c r="X351" s="23"/>
    </row>
    <row r="352" spans="1:24" s="1" customFormat="1" ht="61.05" customHeight="1" x14ac:dyDescent="0.3">
      <c r="A352" s="24" t="s">
        <v>23</v>
      </c>
      <c r="B352" s="24" t="s">
        <v>88</v>
      </c>
      <c r="C352" s="12" t="s">
        <v>454</v>
      </c>
      <c r="D352" s="54"/>
      <c r="E352" s="39" t="str">
        <f>HYPERLINK("https://www.google.ru/search?q=1011C077-400&amp;newwindow=1&amp;tbm=isch","Еще фото")</f>
        <v>Еще фото</v>
      </c>
      <c r="F352" s="13" t="s">
        <v>106</v>
      </c>
      <c r="G352" s="24" t="s">
        <v>77</v>
      </c>
      <c r="H352" s="24" t="s">
        <v>78</v>
      </c>
      <c r="I352" s="24" t="s">
        <v>79</v>
      </c>
      <c r="J352" s="14" t="s">
        <v>70</v>
      </c>
      <c r="K352" s="15" t="s">
        <v>30</v>
      </c>
      <c r="L352" s="56"/>
      <c r="M352" s="14" t="s">
        <v>91</v>
      </c>
      <c r="N352" s="14" t="s">
        <v>33</v>
      </c>
      <c r="O352" s="14"/>
      <c r="P352" s="15" t="s">
        <v>93</v>
      </c>
      <c r="Q352" s="16">
        <v>16199</v>
      </c>
      <c r="R352" s="17">
        <v>40</v>
      </c>
      <c r="S352" s="18">
        <v>11177.31</v>
      </c>
      <c r="T352" s="19" t="s">
        <v>83</v>
      </c>
      <c r="U352" s="20" t="s">
        <v>102</v>
      </c>
      <c r="V352" s="22">
        <v>43</v>
      </c>
      <c r="W352" s="22">
        <v>1</v>
      </c>
      <c r="X352" s="23"/>
    </row>
    <row r="353" spans="1:24" s="1" customFormat="1" ht="26" customHeight="1" x14ac:dyDescent="0.3">
      <c r="A353" s="11" t="s">
        <v>23</v>
      </c>
      <c r="B353" s="11" t="s">
        <v>186</v>
      </c>
      <c r="C353" s="12" t="s">
        <v>455</v>
      </c>
      <c r="D353" s="57"/>
      <c r="E353" s="39" t="str">
        <f>HYPERLINK("https://www.google.ru/search?q=1011C080-001&amp;newwindow=1&amp;tbm=isch","Еще фото")</f>
        <v>Еще фото</v>
      </c>
      <c r="F353" s="29" t="s">
        <v>117</v>
      </c>
      <c r="G353" s="11" t="s">
        <v>77</v>
      </c>
      <c r="H353" s="11" t="s">
        <v>78</v>
      </c>
      <c r="I353" s="14" t="s">
        <v>79</v>
      </c>
      <c r="J353" s="14" t="s">
        <v>70</v>
      </c>
      <c r="K353" s="15" t="s">
        <v>30</v>
      </c>
      <c r="L353" s="55" t="s">
        <v>188</v>
      </c>
      <c r="M353" s="14" t="s">
        <v>189</v>
      </c>
      <c r="N353" s="14" t="s">
        <v>48</v>
      </c>
      <c r="O353" s="14"/>
      <c r="P353" s="15" t="s">
        <v>93</v>
      </c>
      <c r="Q353" s="16">
        <v>11099</v>
      </c>
      <c r="R353" s="17">
        <v>40</v>
      </c>
      <c r="S353" s="18">
        <v>7658.3099999999986</v>
      </c>
      <c r="T353" s="19" t="s">
        <v>83</v>
      </c>
      <c r="U353" s="20" t="s">
        <v>109</v>
      </c>
      <c r="V353" s="28">
        <v>40.5</v>
      </c>
      <c r="W353" s="22">
        <v>1</v>
      </c>
      <c r="X353" s="23"/>
    </row>
    <row r="354" spans="1:24" s="1" customFormat="1" ht="26" customHeight="1" x14ac:dyDescent="0.3">
      <c r="A354" s="24" t="s">
        <v>23</v>
      </c>
      <c r="B354" s="24" t="s">
        <v>186</v>
      </c>
      <c r="C354" s="12" t="s">
        <v>455</v>
      </c>
      <c r="D354" s="58"/>
      <c r="E354" s="39" t="str">
        <f>HYPERLINK("https://www.google.ru/search?q=1011C080-001&amp;newwindow=1&amp;tbm=isch","Еще фото")</f>
        <v>Еще фото</v>
      </c>
      <c r="F354" s="29" t="s">
        <v>117</v>
      </c>
      <c r="G354" s="24" t="s">
        <v>77</v>
      </c>
      <c r="H354" s="24" t="s">
        <v>78</v>
      </c>
      <c r="I354" s="24" t="s">
        <v>79</v>
      </c>
      <c r="J354" s="14" t="s">
        <v>70</v>
      </c>
      <c r="K354" s="15" t="s">
        <v>30</v>
      </c>
      <c r="L354" s="60"/>
      <c r="M354" s="14" t="s">
        <v>189</v>
      </c>
      <c r="N354" s="14" t="s">
        <v>48</v>
      </c>
      <c r="O354" s="14"/>
      <c r="P354" s="15" t="s">
        <v>93</v>
      </c>
      <c r="Q354" s="16">
        <v>11099</v>
      </c>
      <c r="R354" s="17">
        <v>40</v>
      </c>
      <c r="S354" s="18">
        <v>7658.3099999999986</v>
      </c>
      <c r="T354" s="19" t="s">
        <v>83</v>
      </c>
      <c r="U354" s="20" t="s">
        <v>102</v>
      </c>
      <c r="V354" s="22">
        <v>43</v>
      </c>
      <c r="W354" s="22">
        <v>3</v>
      </c>
      <c r="X354" s="23"/>
    </row>
    <row r="355" spans="1:24" s="1" customFormat="1" ht="26" customHeight="1" x14ac:dyDescent="0.3">
      <c r="A355" s="24" t="s">
        <v>23</v>
      </c>
      <c r="B355" s="24" t="s">
        <v>186</v>
      </c>
      <c r="C355" s="12" t="s">
        <v>455</v>
      </c>
      <c r="D355" s="58"/>
      <c r="E355" s="39" t="str">
        <f>HYPERLINK("https://www.google.ru/search?q=1011C080-001&amp;newwindow=1&amp;tbm=isch","Еще фото")</f>
        <v>Еще фото</v>
      </c>
      <c r="F355" s="29" t="s">
        <v>117</v>
      </c>
      <c r="G355" s="24" t="s">
        <v>77</v>
      </c>
      <c r="H355" s="24" t="s">
        <v>78</v>
      </c>
      <c r="I355" s="24" t="s">
        <v>79</v>
      </c>
      <c r="J355" s="14" t="s">
        <v>70</v>
      </c>
      <c r="K355" s="15" t="s">
        <v>30</v>
      </c>
      <c r="L355" s="60"/>
      <c r="M355" s="14" t="s">
        <v>189</v>
      </c>
      <c r="N355" s="14" t="s">
        <v>48</v>
      </c>
      <c r="O355" s="14"/>
      <c r="P355" s="15" t="s">
        <v>93</v>
      </c>
      <c r="Q355" s="16">
        <v>11099</v>
      </c>
      <c r="R355" s="17">
        <v>40</v>
      </c>
      <c r="S355" s="18">
        <v>7658.3099999999986</v>
      </c>
      <c r="T355" s="19" t="s">
        <v>83</v>
      </c>
      <c r="U355" s="20" t="s">
        <v>308</v>
      </c>
      <c r="V355" s="28">
        <v>43.5</v>
      </c>
      <c r="W355" s="22">
        <v>1</v>
      </c>
      <c r="X355" s="23"/>
    </row>
    <row r="356" spans="1:24" s="1" customFormat="1" ht="26" customHeight="1" x14ac:dyDescent="0.3">
      <c r="A356" s="24" t="s">
        <v>23</v>
      </c>
      <c r="B356" s="24" t="s">
        <v>186</v>
      </c>
      <c r="C356" s="12" t="s">
        <v>455</v>
      </c>
      <c r="D356" s="59"/>
      <c r="E356" s="39" t="str">
        <f>HYPERLINK("https://www.google.ru/search?q=1011C080-001&amp;newwindow=1&amp;tbm=isch","Еще фото")</f>
        <v>Еще фото</v>
      </c>
      <c r="F356" s="29" t="s">
        <v>117</v>
      </c>
      <c r="G356" s="24" t="s">
        <v>77</v>
      </c>
      <c r="H356" s="24" t="s">
        <v>78</v>
      </c>
      <c r="I356" s="24" t="s">
        <v>79</v>
      </c>
      <c r="J356" s="14" t="s">
        <v>70</v>
      </c>
      <c r="K356" s="15" t="s">
        <v>30</v>
      </c>
      <c r="L356" s="56"/>
      <c r="M356" s="14" t="s">
        <v>189</v>
      </c>
      <c r="N356" s="14" t="s">
        <v>48</v>
      </c>
      <c r="O356" s="14"/>
      <c r="P356" s="15" t="s">
        <v>93</v>
      </c>
      <c r="Q356" s="16">
        <v>11099</v>
      </c>
      <c r="R356" s="17">
        <v>40</v>
      </c>
      <c r="S356" s="18">
        <v>7658.3099999999986</v>
      </c>
      <c r="T356" s="19" t="s">
        <v>83</v>
      </c>
      <c r="U356" s="20" t="s">
        <v>103</v>
      </c>
      <c r="V356" s="28">
        <v>44.5</v>
      </c>
      <c r="W356" s="22">
        <v>4</v>
      </c>
      <c r="X356" s="23"/>
    </row>
    <row r="357" spans="1:24" s="1" customFormat="1" ht="26" customHeight="1" x14ac:dyDescent="0.3">
      <c r="A357" s="11" t="s">
        <v>23</v>
      </c>
      <c r="B357" s="11" t="s">
        <v>186</v>
      </c>
      <c r="C357" s="12" t="s">
        <v>456</v>
      </c>
      <c r="D357" s="57"/>
      <c r="E357" s="39" t="str">
        <f>HYPERLINK("https://www.google.ru/search?q=1011C080-002&amp;newwindow=1&amp;tbm=isch","Еще фото")</f>
        <v>Еще фото</v>
      </c>
      <c r="F357" s="29" t="s">
        <v>117</v>
      </c>
      <c r="G357" s="11" t="s">
        <v>77</v>
      </c>
      <c r="H357" s="11" t="s">
        <v>78</v>
      </c>
      <c r="I357" s="14" t="s">
        <v>79</v>
      </c>
      <c r="J357" s="14" t="s">
        <v>70</v>
      </c>
      <c r="K357" s="15" t="s">
        <v>30</v>
      </c>
      <c r="L357" s="55" t="s">
        <v>188</v>
      </c>
      <c r="M357" s="14" t="s">
        <v>189</v>
      </c>
      <c r="N357" s="14" t="s">
        <v>48</v>
      </c>
      <c r="O357" s="14"/>
      <c r="P357" s="15" t="s">
        <v>93</v>
      </c>
      <c r="Q357" s="16">
        <v>11099</v>
      </c>
      <c r="R357" s="17">
        <v>40</v>
      </c>
      <c r="S357" s="18">
        <v>7658.3099999999986</v>
      </c>
      <c r="T357" s="19" t="s">
        <v>83</v>
      </c>
      <c r="U357" s="20" t="s">
        <v>101</v>
      </c>
      <c r="V357" s="22">
        <v>40</v>
      </c>
      <c r="W357" s="22">
        <v>24</v>
      </c>
      <c r="X357" s="23"/>
    </row>
    <row r="358" spans="1:24" s="1" customFormat="1" ht="26" customHeight="1" x14ac:dyDescent="0.3">
      <c r="A358" s="24" t="s">
        <v>23</v>
      </c>
      <c r="B358" s="24" t="s">
        <v>186</v>
      </c>
      <c r="C358" s="12" t="s">
        <v>456</v>
      </c>
      <c r="D358" s="58"/>
      <c r="E358" s="39" t="str">
        <f>HYPERLINK("https://www.google.ru/search?q=1011C080-002&amp;newwindow=1&amp;tbm=isch","Еще фото")</f>
        <v>Еще фото</v>
      </c>
      <c r="F358" s="29" t="s">
        <v>117</v>
      </c>
      <c r="G358" s="24" t="s">
        <v>77</v>
      </c>
      <c r="H358" s="24" t="s">
        <v>78</v>
      </c>
      <c r="I358" s="24" t="s">
        <v>79</v>
      </c>
      <c r="J358" s="14" t="s">
        <v>70</v>
      </c>
      <c r="K358" s="15" t="s">
        <v>30</v>
      </c>
      <c r="L358" s="60"/>
      <c r="M358" s="14" t="s">
        <v>189</v>
      </c>
      <c r="N358" s="14" t="s">
        <v>48</v>
      </c>
      <c r="O358" s="14"/>
      <c r="P358" s="15" t="s">
        <v>93</v>
      </c>
      <c r="Q358" s="16">
        <v>11099</v>
      </c>
      <c r="R358" s="17">
        <v>40</v>
      </c>
      <c r="S358" s="18">
        <v>7658.3099999999986</v>
      </c>
      <c r="T358" s="19" t="s">
        <v>83</v>
      </c>
      <c r="U358" s="20" t="s">
        <v>109</v>
      </c>
      <c r="V358" s="28">
        <v>40.5</v>
      </c>
      <c r="W358" s="22">
        <v>21</v>
      </c>
      <c r="X358" s="23"/>
    </row>
    <row r="359" spans="1:24" s="1" customFormat="1" ht="26" customHeight="1" x14ac:dyDescent="0.3">
      <c r="A359" s="24" t="s">
        <v>23</v>
      </c>
      <c r="B359" s="24" t="s">
        <v>186</v>
      </c>
      <c r="C359" s="12" t="s">
        <v>456</v>
      </c>
      <c r="D359" s="58"/>
      <c r="E359" s="39" t="str">
        <f>HYPERLINK("https://www.google.ru/search?q=1011C080-002&amp;newwindow=1&amp;tbm=isch","Еще фото")</f>
        <v>Еще фото</v>
      </c>
      <c r="F359" s="29" t="s">
        <v>117</v>
      </c>
      <c r="G359" s="24" t="s">
        <v>77</v>
      </c>
      <c r="H359" s="24" t="s">
        <v>78</v>
      </c>
      <c r="I359" s="24" t="s">
        <v>79</v>
      </c>
      <c r="J359" s="14" t="s">
        <v>70</v>
      </c>
      <c r="K359" s="15" t="s">
        <v>30</v>
      </c>
      <c r="L359" s="60"/>
      <c r="M359" s="14" t="s">
        <v>189</v>
      </c>
      <c r="N359" s="14" t="s">
        <v>48</v>
      </c>
      <c r="O359" s="14"/>
      <c r="P359" s="15" t="s">
        <v>93</v>
      </c>
      <c r="Q359" s="16">
        <v>11099</v>
      </c>
      <c r="R359" s="17">
        <v>40</v>
      </c>
      <c r="S359" s="18">
        <v>7658.3099999999986</v>
      </c>
      <c r="T359" s="19" t="s">
        <v>83</v>
      </c>
      <c r="U359" s="20" t="s">
        <v>94</v>
      </c>
      <c r="V359" s="22">
        <v>41</v>
      </c>
      <c r="W359" s="22">
        <v>11</v>
      </c>
      <c r="X359" s="23"/>
    </row>
    <row r="360" spans="1:24" s="1" customFormat="1" ht="26" customHeight="1" x14ac:dyDescent="0.3">
      <c r="A360" s="24" t="s">
        <v>23</v>
      </c>
      <c r="B360" s="24" t="s">
        <v>186</v>
      </c>
      <c r="C360" s="12" t="s">
        <v>456</v>
      </c>
      <c r="D360" s="59"/>
      <c r="E360" s="39" t="str">
        <f>HYPERLINK("https://www.google.ru/search?q=1011C080-002&amp;newwindow=1&amp;tbm=isch","Еще фото")</f>
        <v>Еще фото</v>
      </c>
      <c r="F360" s="29" t="s">
        <v>117</v>
      </c>
      <c r="G360" s="24" t="s">
        <v>77</v>
      </c>
      <c r="H360" s="24" t="s">
        <v>78</v>
      </c>
      <c r="I360" s="24" t="s">
        <v>79</v>
      </c>
      <c r="J360" s="14" t="s">
        <v>70</v>
      </c>
      <c r="K360" s="15" t="s">
        <v>30</v>
      </c>
      <c r="L360" s="56"/>
      <c r="M360" s="14" t="s">
        <v>189</v>
      </c>
      <c r="N360" s="14" t="s">
        <v>48</v>
      </c>
      <c r="O360" s="14"/>
      <c r="P360" s="15" t="s">
        <v>93</v>
      </c>
      <c r="Q360" s="16">
        <v>11099</v>
      </c>
      <c r="R360" s="17">
        <v>40</v>
      </c>
      <c r="S360" s="18">
        <v>7658.3099999999986</v>
      </c>
      <c r="T360" s="19" t="s">
        <v>83</v>
      </c>
      <c r="U360" s="20" t="s">
        <v>95</v>
      </c>
      <c r="V360" s="22">
        <v>42</v>
      </c>
      <c r="W360" s="22">
        <v>2</v>
      </c>
      <c r="X360" s="23"/>
    </row>
    <row r="361" spans="1:24" s="1" customFormat="1" ht="11" customHeight="1" x14ac:dyDescent="0.3">
      <c r="A361" s="11" t="s">
        <v>23</v>
      </c>
      <c r="B361" s="11" t="s">
        <v>457</v>
      </c>
      <c r="C361" s="12" t="s">
        <v>458</v>
      </c>
      <c r="D361" s="57"/>
      <c r="E361" s="39" t="str">
        <f t="shared" ref="E361:E370" si="18">HYPERLINK("https://www.google.ru/search?q=1011C083-300&amp;newwindow=1&amp;tbm=isch","Еще фото")</f>
        <v>Еще фото</v>
      </c>
      <c r="F361" s="29" t="s">
        <v>117</v>
      </c>
      <c r="G361" s="11" t="s">
        <v>77</v>
      </c>
      <c r="H361" s="11" t="s">
        <v>78</v>
      </c>
      <c r="I361" s="14" t="s">
        <v>79</v>
      </c>
      <c r="J361" s="14" t="s">
        <v>70</v>
      </c>
      <c r="K361" s="15" t="s">
        <v>30</v>
      </c>
      <c r="L361" s="55"/>
      <c r="M361" s="14"/>
      <c r="N361" s="14" t="s">
        <v>100</v>
      </c>
      <c r="O361" s="14"/>
      <c r="P361" s="15" t="s">
        <v>93</v>
      </c>
      <c r="Q361" s="16">
        <v>23299</v>
      </c>
      <c r="R361" s="17">
        <v>40</v>
      </c>
      <c r="S361" s="18">
        <v>16076.309999999998</v>
      </c>
      <c r="T361" s="19" t="s">
        <v>83</v>
      </c>
      <c r="U361" s="20" t="s">
        <v>87</v>
      </c>
      <c r="V361" s="21" t="s">
        <v>134</v>
      </c>
      <c r="W361" s="22">
        <v>5</v>
      </c>
      <c r="X361" s="23"/>
    </row>
    <row r="362" spans="1:24" s="1" customFormat="1" ht="11" customHeight="1" x14ac:dyDescent="0.3">
      <c r="A362" s="24" t="s">
        <v>23</v>
      </c>
      <c r="B362" s="24" t="s">
        <v>457</v>
      </c>
      <c r="C362" s="12" t="s">
        <v>458</v>
      </c>
      <c r="D362" s="58"/>
      <c r="E362" s="39" t="str">
        <f t="shared" si="18"/>
        <v>Еще фото</v>
      </c>
      <c r="F362" s="29" t="s">
        <v>117</v>
      </c>
      <c r="G362" s="24" t="s">
        <v>77</v>
      </c>
      <c r="H362" s="24" t="s">
        <v>78</v>
      </c>
      <c r="I362" s="24" t="s">
        <v>79</v>
      </c>
      <c r="J362" s="14" t="s">
        <v>70</v>
      </c>
      <c r="K362" s="15" t="s">
        <v>30</v>
      </c>
      <c r="L362" s="60"/>
      <c r="M362" s="14"/>
      <c r="N362" s="14" t="s">
        <v>100</v>
      </c>
      <c r="O362" s="14"/>
      <c r="P362" s="15" t="s">
        <v>93</v>
      </c>
      <c r="Q362" s="16">
        <v>23299</v>
      </c>
      <c r="R362" s="17">
        <v>40</v>
      </c>
      <c r="S362" s="18">
        <v>16076.309999999998</v>
      </c>
      <c r="T362" s="19" t="s">
        <v>83</v>
      </c>
      <c r="U362" s="20" t="s">
        <v>114</v>
      </c>
      <c r="V362" s="22">
        <v>39</v>
      </c>
      <c r="W362" s="22">
        <v>5</v>
      </c>
      <c r="X362" s="23"/>
    </row>
    <row r="363" spans="1:24" s="1" customFormat="1" ht="11" customHeight="1" x14ac:dyDescent="0.3">
      <c r="A363" s="24" t="s">
        <v>23</v>
      </c>
      <c r="B363" s="24" t="s">
        <v>457</v>
      </c>
      <c r="C363" s="12" t="s">
        <v>458</v>
      </c>
      <c r="D363" s="58"/>
      <c r="E363" s="39" t="str">
        <f t="shared" si="18"/>
        <v>Еще фото</v>
      </c>
      <c r="F363" s="29" t="s">
        <v>117</v>
      </c>
      <c r="G363" s="24" t="s">
        <v>77</v>
      </c>
      <c r="H363" s="24" t="s">
        <v>78</v>
      </c>
      <c r="I363" s="24" t="s">
        <v>79</v>
      </c>
      <c r="J363" s="14" t="s">
        <v>70</v>
      </c>
      <c r="K363" s="15" t="s">
        <v>30</v>
      </c>
      <c r="L363" s="60"/>
      <c r="M363" s="14"/>
      <c r="N363" s="14" t="s">
        <v>100</v>
      </c>
      <c r="O363" s="14"/>
      <c r="P363" s="15" t="s">
        <v>93</v>
      </c>
      <c r="Q363" s="16">
        <v>23299</v>
      </c>
      <c r="R363" s="17">
        <v>40</v>
      </c>
      <c r="S363" s="18">
        <v>16076.309999999998</v>
      </c>
      <c r="T363" s="19" t="s">
        <v>83</v>
      </c>
      <c r="U363" s="20" t="s">
        <v>101</v>
      </c>
      <c r="V363" s="22">
        <v>40</v>
      </c>
      <c r="W363" s="22">
        <v>7</v>
      </c>
      <c r="X363" s="23"/>
    </row>
    <row r="364" spans="1:24" s="1" customFormat="1" ht="11" customHeight="1" x14ac:dyDescent="0.3">
      <c r="A364" s="24" t="s">
        <v>23</v>
      </c>
      <c r="B364" s="24" t="s">
        <v>457</v>
      </c>
      <c r="C364" s="12" t="s">
        <v>458</v>
      </c>
      <c r="D364" s="58"/>
      <c r="E364" s="39" t="str">
        <f t="shared" si="18"/>
        <v>Еще фото</v>
      </c>
      <c r="F364" s="29" t="s">
        <v>117</v>
      </c>
      <c r="G364" s="24" t="s">
        <v>77</v>
      </c>
      <c r="H364" s="24" t="s">
        <v>78</v>
      </c>
      <c r="I364" s="24" t="s">
        <v>79</v>
      </c>
      <c r="J364" s="14" t="s">
        <v>70</v>
      </c>
      <c r="K364" s="15" t="s">
        <v>30</v>
      </c>
      <c r="L364" s="60"/>
      <c r="M364" s="14"/>
      <c r="N364" s="14" t="s">
        <v>100</v>
      </c>
      <c r="O364" s="14"/>
      <c r="P364" s="15" t="s">
        <v>93</v>
      </c>
      <c r="Q364" s="16">
        <v>23299</v>
      </c>
      <c r="R364" s="17">
        <v>40</v>
      </c>
      <c r="S364" s="18">
        <v>16076.309999999998</v>
      </c>
      <c r="T364" s="19" t="s">
        <v>83</v>
      </c>
      <c r="U364" s="20" t="s">
        <v>109</v>
      </c>
      <c r="V364" s="28">
        <v>40.5</v>
      </c>
      <c r="W364" s="22">
        <v>4</v>
      </c>
      <c r="X364" s="23"/>
    </row>
    <row r="365" spans="1:24" s="1" customFormat="1" ht="11" customHeight="1" x14ac:dyDescent="0.3">
      <c r="A365" s="24" t="s">
        <v>23</v>
      </c>
      <c r="B365" s="24" t="s">
        <v>457</v>
      </c>
      <c r="C365" s="12" t="s">
        <v>458</v>
      </c>
      <c r="D365" s="58"/>
      <c r="E365" s="39" t="str">
        <f t="shared" si="18"/>
        <v>Еще фото</v>
      </c>
      <c r="F365" s="29" t="s">
        <v>117</v>
      </c>
      <c r="G365" s="24" t="s">
        <v>77</v>
      </c>
      <c r="H365" s="24" t="s">
        <v>78</v>
      </c>
      <c r="I365" s="24" t="s">
        <v>79</v>
      </c>
      <c r="J365" s="14" t="s">
        <v>70</v>
      </c>
      <c r="K365" s="15" t="s">
        <v>30</v>
      </c>
      <c r="L365" s="60"/>
      <c r="M365" s="14"/>
      <c r="N365" s="14" t="s">
        <v>100</v>
      </c>
      <c r="O365" s="14"/>
      <c r="P365" s="15" t="s">
        <v>93</v>
      </c>
      <c r="Q365" s="16">
        <v>23299</v>
      </c>
      <c r="R365" s="17">
        <v>40</v>
      </c>
      <c r="S365" s="18">
        <v>16076.309999999998</v>
      </c>
      <c r="T365" s="19" t="s">
        <v>83</v>
      </c>
      <c r="U365" s="20" t="s">
        <v>94</v>
      </c>
      <c r="V365" s="22">
        <v>41</v>
      </c>
      <c r="W365" s="22">
        <v>10</v>
      </c>
      <c r="X365" s="23"/>
    </row>
    <row r="366" spans="1:24" s="1" customFormat="1" ht="11" customHeight="1" x14ac:dyDescent="0.3">
      <c r="A366" s="24" t="s">
        <v>23</v>
      </c>
      <c r="B366" s="24" t="s">
        <v>457</v>
      </c>
      <c r="C366" s="12" t="s">
        <v>458</v>
      </c>
      <c r="D366" s="58"/>
      <c r="E366" s="39" t="str">
        <f t="shared" si="18"/>
        <v>Еще фото</v>
      </c>
      <c r="F366" s="29" t="s">
        <v>117</v>
      </c>
      <c r="G366" s="24" t="s">
        <v>77</v>
      </c>
      <c r="H366" s="24" t="s">
        <v>78</v>
      </c>
      <c r="I366" s="24" t="s">
        <v>79</v>
      </c>
      <c r="J366" s="14" t="s">
        <v>70</v>
      </c>
      <c r="K366" s="15" t="s">
        <v>30</v>
      </c>
      <c r="L366" s="60"/>
      <c r="M366" s="14"/>
      <c r="N366" s="14" t="s">
        <v>100</v>
      </c>
      <c r="O366" s="14"/>
      <c r="P366" s="15" t="s">
        <v>93</v>
      </c>
      <c r="Q366" s="16">
        <v>23299</v>
      </c>
      <c r="R366" s="17">
        <v>40</v>
      </c>
      <c r="S366" s="18">
        <v>16076.309999999998</v>
      </c>
      <c r="T366" s="19" t="s">
        <v>83</v>
      </c>
      <c r="U366" s="20" t="s">
        <v>95</v>
      </c>
      <c r="V366" s="22">
        <v>42</v>
      </c>
      <c r="W366" s="22">
        <v>7</v>
      </c>
      <c r="X366" s="23"/>
    </row>
    <row r="367" spans="1:24" s="1" customFormat="1" ht="11" customHeight="1" x14ac:dyDescent="0.3">
      <c r="A367" s="24" t="s">
        <v>23</v>
      </c>
      <c r="B367" s="24" t="s">
        <v>457</v>
      </c>
      <c r="C367" s="12" t="s">
        <v>458</v>
      </c>
      <c r="D367" s="58"/>
      <c r="E367" s="39" t="str">
        <f t="shared" si="18"/>
        <v>Еще фото</v>
      </c>
      <c r="F367" s="29" t="s">
        <v>117</v>
      </c>
      <c r="G367" s="24" t="s">
        <v>77</v>
      </c>
      <c r="H367" s="24" t="s">
        <v>78</v>
      </c>
      <c r="I367" s="24" t="s">
        <v>79</v>
      </c>
      <c r="J367" s="14" t="s">
        <v>70</v>
      </c>
      <c r="K367" s="15" t="s">
        <v>30</v>
      </c>
      <c r="L367" s="60"/>
      <c r="M367" s="14"/>
      <c r="N367" s="14" t="s">
        <v>100</v>
      </c>
      <c r="O367" s="14"/>
      <c r="P367" s="15" t="s">
        <v>93</v>
      </c>
      <c r="Q367" s="16">
        <v>23299</v>
      </c>
      <c r="R367" s="17">
        <v>40</v>
      </c>
      <c r="S367" s="18">
        <v>16076.309999999998</v>
      </c>
      <c r="T367" s="19" t="s">
        <v>83</v>
      </c>
      <c r="U367" s="20" t="s">
        <v>96</v>
      </c>
      <c r="V367" s="28">
        <v>42.5</v>
      </c>
      <c r="W367" s="22">
        <v>7</v>
      </c>
      <c r="X367" s="23"/>
    </row>
    <row r="368" spans="1:24" s="1" customFormat="1" ht="11" customHeight="1" x14ac:dyDescent="0.3">
      <c r="A368" s="24" t="s">
        <v>23</v>
      </c>
      <c r="B368" s="24" t="s">
        <v>457</v>
      </c>
      <c r="C368" s="12" t="s">
        <v>458</v>
      </c>
      <c r="D368" s="58"/>
      <c r="E368" s="39" t="str">
        <f t="shared" si="18"/>
        <v>Еще фото</v>
      </c>
      <c r="F368" s="29" t="s">
        <v>117</v>
      </c>
      <c r="G368" s="24" t="s">
        <v>77</v>
      </c>
      <c r="H368" s="24" t="s">
        <v>78</v>
      </c>
      <c r="I368" s="24" t="s">
        <v>79</v>
      </c>
      <c r="J368" s="14" t="s">
        <v>70</v>
      </c>
      <c r="K368" s="15" t="s">
        <v>30</v>
      </c>
      <c r="L368" s="60"/>
      <c r="M368" s="14"/>
      <c r="N368" s="14" t="s">
        <v>100</v>
      </c>
      <c r="O368" s="14"/>
      <c r="P368" s="15" t="s">
        <v>93</v>
      </c>
      <c r="Q368" s="16">
        <v>23299</v>
      </c>
      <c r="R368" s="17">
        <v>40</v>
      </c>
      <c r="S368" s="18">
        <v>16076.309999999998</v>
      </c>
      <c r="T368" s="19" t="s">
        <v>83</v>
      </c>
      <c r="U368" s="20" t="s">
        <v>102</v>
      </c>
      <c r="V368" s="22">
        <v>43</v>
      </c>
      <c r="W368" s="22">
        <v>6</v>
      </c>
      <c r="X368" s="23"/>
    </row>
    <row r="369" spans="1:24" s="1" customFormat="1" ht="11" customHeight="1" x14ac:dyDescent="0.3">
      <c r="A369" s="24" t="s">
        <v>23</v>
      </c>
      <c r="B369" s="24" t="s">
        <v>457</v>
      </c>
      <c r="C369" s="12" t="s">
        <v>458</v>
      </c>
      <c r="D369" s="58"/>
      <c r="E369" s="39" t="str">
        <f t="shared" si="18"/>
        <v>Еще фото</v>
      </c>
      <c r="F369" s="29" t="s">
        <v>117</v>
      </c>
      <c r="G369" s="24" t="s">
        <v>77</v>
      </c>
      <c r="H369" s="24" t="s">
        <v>78</v>
      </c>
      <c r="I369" s="24" t="s">
        <v>79</v>
      </c>
      <c r="J369" s="14" t="s">
        <v>70</v>
      </c>
      <c r="K369" s="15" t="s">
        <v>30</v>
      </c>
      <c r="L369" s="60"/>
      <c r="M369" s="14"/>
      <c r="N369" s="14" t="s">
        <v>100</v>
      </c>
      <c r="O369" s="14"/>
      <c r="P369" s="15" t="s">
        <v>93</v>
      </c>
      <c r="Q369" s="16">
        <v>23299</v>
      </c>
      <c r="R369" s="17">
        <v>40</v>
      </c>
      <c r="S369" s="18">
        <v>16076.309999999998</v>
      </c>
      <c r="T369" s="19" t="s">
        <v>83</v>
      </c>
      <c r="U369" s="20" t="s">
        <v>120</v>
      </c>
      <c r="V369" s="22">
        <v>45</v>
      </c>
      <c r="W369" s="22">
        <v>8</v>
      </c>
      <c r="X369" s="23"/>
    </row>
    <row r="370" spans="1:24" s="1" customFormat="1" ht="11" customHeight="1" x14ac:dyDescent="0.3">
      <c r="A370" s="14" t="s">
        <v>23</v>
      </c>
      <c r="B370" s="14" t="s">
        <v>457</v>
      </c>
      <c r="C370" s="12" t="s">
        <v>458</v>
      </c>
      <c r="D370" s="59"/>
      <c r="E370" s="39" t="str">
        <f t="shared" si="18"/>
        <v>Еще фото</v>
      </c>
      <c r="F370" s="31" t="s">
        <v>117</v>
      </c>
      <c r="G370" s="14" t="s">
        <v>77</v>
      </c>
      <c r="H370" s="14" t="s">
        <v>78</v>
      </c>
      <c r="I370" s="14" t="s">
        <v>79</v>
      </c>
      <c r="J370" s="14" t="s">
        <v>70</v>
      </c>
      <c r="K370" s="14" t="s">
        <v>30</v>
      </c>
      <c r="L370" s="56"/>
      <c r="M370" s="14"/>
      <c r="N370" s="14" t="s">
        <v>100</v>
      </c>
      <c r="O370" s="14"/>
      <c r="P370" s="14" t="s">
        <v>93</v>
      </c>
      <c r="Q370" s="32">
        <v>23299</v>
      </c>
      <c r="R370" s="33">
        <v>40</v>
      </c>
      <c r="S370" s="34">
        <v>16076.309999999998</v>
      </c>
      <c r="T370" s="19" t="s">
        <v>83</v>
      </c>
      <c r="U370" s="20" t="s">
        <v>296</v>
      </c>
      <c r="V370" s="28">
        <v>45.5</v>
      </c>
      <c r="W370" s="22">
        <v>1</v>
      </c>
      <c r="X370" s="23"/>
    </row>
    <row r="371" spans="1:24" s="1" customFormat="1" ht="26" customHeight="1" x14ac:dyDescent="0.3">
      <c r="A371" s="11" t="s">
        <v>23</v>
      </c>
      <c r="B371" s="11" t="s">
        <v>459</v>
      </c>
      <c r="C371" s="12" t="s">
        <v>460</v>
      </c>
      <c r="D371" s="57"/>
      <c r="E371" s="39" t="str">
        <f>HYPERLINK("https://www.google.ru/search?q=1011C086-001&amp;newwindow=1&amp;tbm=isch","Еще фото")</f>
        <v>Еще фото</v>
      </c>
      <c r="F371" s="29" t="s">
        <v>117</v>
      </c>
      <c r="G371" s="11" t="s">
        <v>77</v>
      </c>
      <c r="H371" s="11" t="s">
        <v>78</v>
      </c>
      <c r="I371" s="14" t="s">
        <v>79</v>
      </c>
      <c r="J371" s="14" t="s">
        <v>70</v>
      </c>
      <c r="K371" s="15" t="s">
        <v>30</v>
      </c>
      <c r="L371" s="55" t="s">
        <v>461</v>
      </c>
      <c r="M371" s="14"/>
      <c r="N371" s="14" t="s">
        <v>48</v>
      </c>
      <c r="O371" s="14"/>
      <c r="P371" s="15" t="s">
        <v>93</v>
      </c>
      <c r="Q371" s="16">
        <v>17199</v>
      </c>
      <c r="R371" s="17">
        <v>40</v>
      </c>
      <c r="S371" s="18">
        <v>11867.31</v>
      </c>
      <c r="T371" s="19" t="s">
        <v>83</v>
      </c>
      <c r="U371" s="20" t="s">
        <v>101</v>
      </c>
      <c r="V371" s="22">
        <v>40</v>
      </c>
      <c r="W371" s="22">
        <v>4</v>
      </c>
      <c r="X371" s="23"/>
    </row>
    <row r="372" spans="1:24" s="1" customFormat="1" ht="26" customHeight="1" x14ac:dyDescent="0.3">
      <c r="A372" s="24" t="s">
        <v>23</v>
      </c>
      <c r="B372" s="24" t="s">
        <v>459</v>
      </c>
      <c r="C372" s="12" t="s">
        <v>460</v>
      </c>
      <c r="D372" s="58"/>
      <c r="E372" s="39" t="str">
        <f>HYPERLINK("https://www.google.ru/search?q=1011C086-001&amp;newwindow=1&amp;tbm=isch","Еще фото")</f>
        <v>Еще фото</v>
      </c>
      <c r="F372" s="29" t="s">
        <v>117</v>
      </c>
      <c r="G372" s="24" t="s">
        <v>77</v>
      </c>
      <c r="H372" s="24" t="s">
        <v>78</v>
      </c>
      <c r="I372" s="24" t="s">
        <v>79</v>
      </c>
      <c r="J372" s="14" t="s">
        <v>70</v>
      </c>
      <c r="K372" s="15" t="s">
        <v>30</v>
      </c>
      <c r="L372" s="60"/>
      <c r="M372" s="14"/>
      <c r="N372" s="14" t="s">
        <v>48</v>
      </c>
      <c r="O372" s="14"/>
      <c r="P372" s="15" t="s">
        <v>93</v>
      </c>
      <c r="Q372" s="16">
        <v>17199</v>
      </c>
      <c r="R372" s="17">
        <v>40</v>
      </c>
      <c r="S372" s="18">
        <v>11867.31</v>
      </c>
      <c r="T372" s="19" t="s">
        <v>83</v>
      </c>
      <c r="U372" s="20" t="s">
        <v>109</v>
      </c>
      <c r="V372" s="28">
        <v>40.5</v>
      </c>
      <c r="W372" s="22">
        <v>6</v>
      </c>
      <c r="X372" s="23"/>
    </row>
    <row r="373" spans="1:24" s="1" customFormat="1" ht="26" customHeight="1" x14ac:dyDescent="0.3">
      <c r="A373" s="24" t="s">
        <v>23</v>
      </c>
      <c r="B373" s="24" t="s">
        <v>459</v>
      </c>
      <c r="C373" s="12" t="s">
        <v>460</v>
      </c>
      <c r="D373" s="58"/>
      <c r="E373" s="39" t="str">
        <f>HYPERLINK("https://www.google.ru/search?q=1011C086-001&amp;newwindow=1&amp;tbm=isch","Еще фото")</f>
        <v>Еще фото</v>
      </c>
      <c r="F373" s="29" t="s">
        <v>117</v>
      </c>
      <c r="G373" s="24" t="s">
        <v>77</v>
      </c>
      <c r="H373" s="24" t="s">
        <v>78</v>
      </c>
      <c r="I373" s="24" t="s">
        <v>79</v>
      </c>
      <c r="J373" s="14" t="s">
        <v>70</v>
      </c>
      <c r="K373" s="15" t="s">
        <v>30</v>
      </c>
      <c r="L373" s="60"/>
      <c r="M373" s="14"/>
      <c r="N373" s="14" t="s">
        <v>48</v>
      </c>
      <c r="O373" s="14"/>
      <c r="P373" s="15" t="s">
        <v>93</v>
      </c>
      <c r="Q373" s="16">
        <v>17199</v>
      </c>
      <c r="R373" s="17">
        <v>40</v>
      </c>
      <c r="S373" s="18">
        <v>11867.31</v>
      </c>
      <c r="T373" s="19" t="s">
        <v>83</v>
      </c>
      <c r="U373" s="20" t="s">
        <v>95</v>
      </c>
      <c r="V373" s="22">
        <v>42</v>
      </c>
      <c r="W373" s="22">
        <v>10</v>
      </c>
      <c r="X373" s="23"/>
    </row>
    <row r="374" spans="1:24" s="1" customFormat="1" ht="26" customHeight="1" x14ac:dyDescent="0.3">
      <c r="A374" s="24" t="s">
        <v>23</v>
      </c>
      <c r="B374" s="24" t="s">
        <v>459</v>
      </c>
      <c r="C374" s="12" t="s">
        <v>460</v>
      </c>
      <c r="D374" s="59"/>
      <c r="E374" s="39" t="str">
        <f>HYPERLINK("https://www.google.ru/search?q=1011C086-001&amp;newwindow=1&amp;tbm=isch","Еще фото")</f>
        <v>Еще фото</v>
      </c>
      <c r="F374" s="29" t="s">
        <v>117</v>
      </c>
      <c r="G374" s="24" t="s">
        <v>77</v>
      </c>
      <c r="H374" s="24" t="s">
        <v>78</v>
      </c>
      <c r="I374" s="24" t="s">
        <v>79</v>
      </c>
      <c r="J374" s="14" t="s">
        <v>70</v>
      </c>
      <c r="K374" s="15" t="s">
        <v>30</v>
      </c>
      <c r="L374" s="56"/>
      <c r="M374" s="14"/>
      <c r="N374" s="14" t="s">
        <v>48</v>
      </c>
      <c r="O374" s="14"/>
      <c r="P374" s="15" t="s">
        <v>93</v>
      </c>
      <c r="Q374" s="16">
        <v>17199</v>
      </c>
      <c r="R374" s="17">
        <v>40</v>
      </c>
      <c r="S374" s="18">
        <v>11867.31</v>
      </c>
      <c r="T374" s="19" t="s">
        <v>83</v>
      </c>
      <c r="U374" s="20" t="s">
        <v>96</v>
      </c>
      <c r="V374" s="28">
        <v>42.5</v>
      </c>
      <c r="W374" s="22">
        <v>4</v>
      </c>
      <c r="X374" s="23"/>
    </row>
    <row r="375" spans="1:24" s="1" customFormat="1" ht="35" customHeight="1" x14ac:dyDescent="0.3">
      <c r="A375" s="11" t="s">
        <v>23</v>
      </c>
      <c r="B375" s="11" t="s">
        <v>459</v>
      </c>
      <c r="C375" s="12" t="s">
        <v>462</v>
      </c>
      <c r="D375" s="57"/>
      <c r="E375" s="39" t="str">
        <f>HYPERLINK("https://www.google.ru/search?q=1011C086-300&amp;newwindow=1&amp;tbm=isch","Еще фото")</f>
        <v>Еще фото</v>
      </c>
      <c r="F375" s="13"/>
      <c r="G375" s="11" t="s">
        <v>77</v>
      </c>
      <c r="H375" s="11" t="s">
        <v>78</v>
      </c>
      <c r="I375" s="14" t="s">
        <v>79</v>
      </c>
      <c r="J375" s="14" t="s">
        <v>153</v>
      </c>
      <c r="K375" s="15" t="s">
        <v>30</v>
      </c>
      <c r="L375" s="55" t="s">
        <v>463</v>
      </c>
      <c r="M375" s="14"/>
      <c r="N375" s="14" t="s">
        <v>100</v>
      </c>
      <c r="O375" s="14"/>
      <c r="P375" s="15" t="s">
        <v>93</v>
      </c>
      <c r="Q375" s="16">
        <v>17299</v>
      </c>
      <c r="R375" s="17">
        <v>40</v>
      </c>
      <c r="S375" s="18">
        <v>11936.31</v>
      </c>
      <c r="T375" s="19" t="s">
        <v>83</v>
      </c>
      <c r="U375" s="20" t="s">
        <v>95</v>
      </c>
      <c r="V375" s="22">
        <v>42</v>
      </c>
      <c r="W375" s="22">
        <v>6</v>
      </c>
      <c r="X375" s="23"/>
    </row>
    <row r="376" spans="1:24" s="1" customFormat="1" ht="35" customHeight="1" x14ac:dyDescent="0.3">
      <c r="A376" s="24" t="s">
        <v>23</v>
      </c>
      <c r="B376" s="24" t="s">
        <v>459</v>
      </c>
      <c r="C376" s="12" t="s">
        <v>462</v>
      </c>
      <c r="D376" s="58"/>
      <c r="E376" s="39" t="str">
        <f>HYPERLINK("https://www.google.ru/search?q=1011C086-300&amp;newwindow=1&amp;tbm=isch","Еще фото")</f>
        <v>Еще фото</v>
      </c>
      <c r="F376" s="13"/>
      <c r="G376" s="24" t="s">
        <v>77</v>
      </c>
      <c r="H376" s="24" t="s">
        <v>78</v>
      </c>
      <c r="I376" s="24" t="s">
        <v>79</v>
      </c>
      <c r="J376" s="14" t="s">
        <v>153</v>
      </c>
      <c r="K376" s="15" t="s">
        <v>30</v>
      </c>
      <c r="L376" s="60"/>
      <c r="M376" s="14"/>
      <c r="N376" s="14" t="s">
        <v>100</v>
      </c>
      <c r="O376" s="14"/>
      <c r="P376" s="15" t="s">
        <v>93</v>
      </c>
      <c r="Q376" s="16">
        <v>17299</v>
      </c>
      <c r="R376" s="17">
        <v>40</v>
      </c>
      <c r="S376" s="18">
        <v>11936.31</v>
      </c>
      <c r="T376" s="19" t="s">
        <v>83</v>
      </c>
      <c r="U376" s="20" t="s">
        <v>96</v>
      </c>
      <c r="V376" s="28">
        <v>42.5</v>
      </c>
      <c r="W376" s="22">
        <v>5</v>
      </c>
      <c r="X376" s="23"/>
    </row>
    <row r="377" spans="1:24" s="1" customFormat="1" ht="37.049999999999997" customHeight="1" x14ac:dyDescent="0.3">
      <c r="A377" s="24" t="s">
        <v>23</v>
      </c>
      <c r="B377" s="24" t="s">
        <v>459</v>
      </c>
      <c r="C377" s="12" t="s">
        <v>462</v>
      </c>
      <c r="D377" s="59"/>
      <c r="E377" s="39" t="str">
        <f>HYPERLINK("https://www.google.ru/search?q=1011C086-300&amp;newwindow=1&amp;tbm=isch","Еще фото")</f>
        <v>Еще фото</v>
      </c>
      <c r="F377" s="13"/>
      <c r="G377" s="24" t="s">
        <v>77</v>
      </c>
      <c r="H377" s="24" t="s">
        <v>78</v>
      </c>
      <c r="I377" s="24" t="s">
        <v>79</v>
      </c>
      <c r="J377" s="14" t="s">
        <v>153</v>
      </c>
      <c r="K377" s="15" t="s">
        <v>30</v>
      </c>
      <c r="L377" s="56"/>
      <c r="M377" s="14"/>
      <c r="N377" s="14" t="s">
        <v>100</v>
      </c>
      <c r="O377" s="14"/>
      <c r="P377" s="15" t="s">
        <v>93</v>
      </c>
      <c r="Q377" s="16">
        <v>17299</v>
      </c>
      <c r="R377" s="17">
        <v>40</v>
      </c>
      <c r="S377" s="18">
        <v>11936.31</v>
      </c>
      <c r="T377" s="19" t="s">
        <v>83</v>
      </c>
      <c r="U377" s="20" t="s">
        <v>102</v>
      </c>
      <c r="V377" s="22">
        <v>43</v>
      </c>
      <c r="W377" s="22">
        <v>1</v>
      </c>
      <c r="X377" s="23"/>
    </row>
    <row r="378" spans="1:24" s="1" customFormat="1" ht="13.05" customHeight="1" x14ac:dyDescent="0.3">
      <c r="A378" s="11" t="s">
        <v>23</v>
      </c>
      <c r="B378" s="11" t="s">
        <v>464</v>
      </c>
      <c r="C378" s="12" t="s">
        <v>465</v>
      </c>
      <c r="D378" s="57"/>
      <c r="E378" s="39" t="str">
        <f t="shared" ref="E378:E385" si="19">HYPERLINK("https://www.google.ru/search?q=1011C127-001&amp;newwindow=1&amp;tbm=isch","Еще фото")</f>
        <v>Еще фото</v>
      </c>
      <c r="F378" s="29" t="s">
        <v>117</v>
      </c>
      <c r="G378" s="11" t="s">
        <v>77</v>
      </c>
      <c r="H378" s="11" t="s">
        <v>78</v>
      </c>
      <c r="I378" s="14" t="s">
        <v>79</v>
      </c>
      <c r="J378" s="14" t="s">
        <v>70</v>
      </c>
      <c r="K378" s="15" t="s">
        <v>30</v>
      </c>
      <c r="L378" s="55"/>
      <c r="M378" s="14" t="s">
        <v>344</v>
      </c>
      <c r="N378" s="14" t="s">
        <v>48</v>
      </c>
      <c r="O378" s="14"/>
      <c r="P378" s="15" t="s">
        <v>93</v>
      </c>
      <c r="Q378" s="16">
        <v>28699</v>
      </c>
      <c r="R378" s="17">
        <v>40</v>
      </c>
      <c r="S378" s="18">
        <v>19802.310000000001</v>
      </c>
      <c r="T378" s="19" t="s">
        <v>83</v>
      </c>
      <c r="U378" s="30" t="s">
        <v>114</v>
      </c>
      <c r="V378" s="22">
        <v>39</v>
      </c>
      <c r="W378" s="22">
        <v>3</v>
      </c>
      <c r="X378" s="23"/>
    </row>
    <row r="379" spans="1:24" s="1" customFormat="1" ht="13.05" customHeight="1" x14ac:dyDescent="0.3">
      <c r="A379" s="24" t="s">
        <v>23</v>
      </c>
      <c r="B379" s="24" t="s">
        <v>464</v>
      </c>
      <c r="C379" s="12" t="s">
        <v>465</v>
      </c>
      <c r="D379" s="58"/>
      <c r="E379" s="39" t="str">
        <f t="shared" si="19"/>
        <v>Еще фото</v>
      </c>
      <c r="F379" s="29" t="s">
        <v>117</v>
      </c>
      <c r="G379" s="24" t="s">
        <v>77</v>
      </c>
      <c r="H379" s="24" t="s">
        <v>78</v>
      </c>
      <c r="I379" s="24" t="s">
        <v>79</v>
      </c>
      <c r="J379" s="14" t="s">
        <v>70</v>
      </c>
      <c r="K379" s="15" t="s">
        <v>30</v>
      </c>
      <c r="L379" s="60"/>
      <c r="M379" s="14" t="s">
        <v>344</v>
      </c>
      <c r="N379" s="14" t="s">
        <v>48</v>
      </c>
      <c r="O379" s="14"/>
      <c r="P379" s="15" t="s">
        <v>93</v>
      </c>
      <c r="Q379" s="16">
        <v>28699</v>
      </c>
      <c r="R379" s="17">
        <v>40</v>
      </c>
      <c r="S379" s="18">
        <v>19802.310000000001</v>
      </c>
      <c r="T379" s="19" t="s">
        <v>83</v>
      </c>
      <c r="U379" s="20" t="s">
        <v>101</v>
      </c>
      <c r="V379" s="22">
        <v>40</v>
      </c>
      <c r="W379" s="22">
        <v>2</v>
      </c>
      <c r="X379" s="23"/>
    </row>
    <row r="380" spans="1:24" s="1" customFormat="1" ht="13.05" customHeight="1" x14ac:dyDescent="0.3">
      <c r="A380" s="24" t="s">
        <v>23</v>
      </c>
      <c r="B380" s="24" t="s">
        <v>464</v>
      </c>
      <c r="C380" s="12" t="s">
        <v>465</v>
      </c>
      <c r="D380" s="58"/>
      <c r="E380" s="39" t="str">
        <f t="shared" si="19"/>
        <v>Еще фото</v>
      </c>
      <c r="F380" s="29" t="s">
        <v>117</v>
      </c>
      <c r="G380" s="24" t="s">
        <v>77</v>
      </c>
      <c r="H380" s="24" t="s">
        <v>78</v>
      </c>
      <c r="I380" s="24" t="s">
        <v>79</v>
      </c>
      <c r="J380" s="14" t="s">
        <v>70</v>
      </c>
      <c r="K380" s="15" t="s">
        <v>30</v>
      </c>
      <c r="L380" s="60"/>
      <c r="M380" s="14" t="s">
        <v>344</v>
      </c>
      <c r="N380" s="14" t="s">
        <v>48</v>
      </c>
      <c r="O380" s="14"/>
      <c r="P380" s="15" t="s">
        <v>93</v>
      </c>
      <c r="Q380" s="16">
        <v>28699</v>
      </c>
      <c r="R380" s="17">
        <v>40</v>
      </c>
      <c r="S380" s="18">
        <v>19802.310000000001</v>
      </c>
      <c r="T380" s="19" t="s">
        <v>83</v>
      </c>
      <c r="U380" s="20" t="s">
        <v>94</v>
      </c>
      <c r="V380" s="22">
        <v>41</v>
      </c>
      <c r="W380" s="22">
        <v>3</v>
      </c>
      <c r="X380" s="23"/>
    </row>
    <row r="381" spans="1:24" s="1" customFormat="1" ht="13.05" customHeight="1" x14ac:dyDescent="0.3">
      <c r="A381" s="24" t="s">
        <v>23</v>
      </c>
      <c r="B381" s="24" t="s">
        <v>464</v>
      </c>
      <c r="C381" s="12" t="s">
        <v>465</v>
      </c>
      <c r="D381" s="58"/>
      <c r="E381" s="39" t="str">
        <f t="shared" si="19"/>
        <v>Еще фото</v>
      </c>
      <c r="F381" s="29" t="s">
        <v>117</v>
      </c>
      <c r="G381" s="24" t="s">
        <v>77</v>
      </c>
      <c r="H381" s="24" t="s">
        <v>78</v>
      </c>
      <c r="I381" s="24" t="s">
        <v>79</v>
      </c>
      <c r="J381" s="14" t="s">
        <v>70</v>
      </c>
      <c r="K381" s="15" t="s">
        <v>30</v>
      </c>
      <c r="L381" s="60"/>
      <c r="M381" s="14" t="s">
        <v>344</v>
      </c>
      <c r="N381" s="14" t="s">
        <v>48</v>
      </c>
      <c r="O381" s="14"/>
      <c r="P381" s="15" t="s">
        <v>93</v>
      </c>
      <c r="Q381" s="16">
        <v>28699</v>
      </c>
      <c r="R381" s="17">
        <v>40</v>
      </c>
      <c r="S381" s="18">
        <v>19802.310000000001</v>
      </c>
      <c r="T381" s="19" t="s">
        <v>83</v>
      </c>
      <c r="U381" s="20" t="s">
        <v>96</v>
      </c>
      <c r="V381" s="28">
        <v>42.5</v>
      </c>
      <c r="W381" s="22">
        <v>1</v>
      </c>
      <c r="X381" s="23"/>
    </row>
    <row r="382" spans="1:24" s="1" customFormat="1" ht="13.05" customHeight="1" x14ac:dyDescent="0.3">
      <c r="A382" s="24" t="s">
        <v>23</v>
      </c>
      <c r="B382" s="24" t="s">
        <v>464</v>
      </c>
      <c r="C382" s="12" t="s">
        <v>465</v>
      </c>
      <c r="D382" s="58"/>
      <c r="E382" s="39" t="str">
        <f t="shared" si="19"/>
        <v>Еще фото</v>
      </c>
      <c r="F382" s="29" t="s">
        <v>117</v>
      </c>
      <c r="G382" s="24" t="s">
        <v>77</v>
      </c>
      <c r="H382" s="24" t="s">
        <v>78</v>
      </c>
      <c r="I382" s="24" t="s">
        <v>79</v>
      </c>
      <c r="J382" s="14" t="s">
        <v>70</v>
      </c>
      <c r="K382" s="15" t="s">
        <v>30</v>
      </c>
      <c r="L382" s="60"/>
      <c r="M382" s="14" t="s">
        <v>344</v>
      </c>
      <c r="N382" s="14" t="s">
        <v>48</v>
      </c>
      <c r="O382" s="14"/>
      <c r="P382" s="15" t="s">
        <v>93</v>
      </c>
      <c r="Q382" s="16">
        <v>28699</v>
      </c>
      <c r="R382" s="17">
        <v>40</v>
      </c>
      <c r="S382" s="18">
        <v>19802.310000000001</v>
      </c>
      <c r="T382" s="19" t="s">
        <v>83</v>
      </c>
      <c r="U382" s="20" t="s">
        <v>102</v>
      </c>
      <c r="V382" s="22">
        <v>43</v>
      </c>
      <c r="W382" s="22">
        <v>2</v>
      </c>
      <c r="X382" s="23"/>
    </row>
    <row r="383" spans="1:24" s="1" customFormat="1" ht="13.05" customHeight="1" x14ac:dyDescent="0.3">
      <c r="A383" s="24" t="s">
        <v>23</v>
      </c>
      <c r="B383" s="24" t="s">
        <v>464</v>
      </c>
      <c r="C383" s="12" t="s">
        <v>465</v>
      </c>
      <c r="D383" s="58"/>
      <c r="E383" s="39" t="str">
        <f t="shared" si="19"/>
        <v>Еще фото</v>
      </c>
      <c r="F383" s="29" t="s">
        <v>117</v>
      </c>
      <c r="G383" s="24" t="s">
        <v>77</v>
      </c>
      <c r="H383" s="24" t="s">
        <v>78</v>
      </c>
      <c r="I383" s="24" t="s">
        <v>79</v>
      </c>
      <c r="J383" s="14" t="s">
        <v>70</v>
      </c>
      <c r="K383" s="15" t="s">
        <v>30</v>
      </c>
      <c r="L383" s="60"/>
      <c r="M383" s="14" t="s">
        <v>344</v>
      </c>
      <c r="N383" s="14" t="s">
        <v>48</v>
      </c>
      <c r="O383" s="14"/>
      <c r="P383" s="15" t="s">
        <v>93</v>
      </c>
      <c r="Q383" s="16">
        <v>28699</v>
      </c>
      <c r="R383" s="17">
        <v>40</v>
      </c>
      <c r="S383" s="18">
        <v>19802.310000000001</v>
      </c>
      <c r="T383" s="19" t="s">
        <v>83</v>
      </c>
      <c r="U383" s="20" t="s">
        <v>120</v>
      </c>
      <c r="V383" s="22">
        <v>45</v>
      </c>
      <c r="W383" s="22">
        <v>8</v>
      </c>
      <c r="X383" s="23"/>
    </row>
    <row r="384" spans="1:24" s="1" customFormat="1" ht="13.05" customHeight="1" x14ac:dyDescent="0.3">
      <c r="A384" s="24" t="s">
        <v>23</v>
      </c>
      <c r="B384" s="24" t="s">
        <v>464</v>
      </c>
      <c r="C384" s="12" t="s">
        <v>465</v>
      </c>
      <c r="D384" s="58"/>
      <c r="E384" s="39" t="str">
        <f t="shared" si="19"/>
        <v>Еще фото</v>
      </c>
      <c r="F384" s="29" t="s">
        <v>117</v>
      </c>
      <c r="G384" s="24" t="s">
        <v>77</v>
      </c>
      <c r="H384" s="24" t="s">
        <v>78</v>
      </c>
      <c r="I384" s="24" t="s">
        <v>79</v>
      </c>
      <c r="J384" s="14" t="s">
        <v>70</v>
      </c>
      <c r="K384" s="15" t="s">
        <v>30</v>
      </c>
      <c r="L384" s="60"/>
      <c r="M384" s="14" t="s">
        <v>344</v>
      </c>
      <c r="N384" s="14" t="s">
        <v>48</v>
      </c>
      <c r="O384" s="14"/>
      <c r="P384" s="15" t="s">
        <v>93</v>
      </c>
      <c r="Q384" s="16">
        <v>28699</v>
      </c>
      <c r="R384" s="17">
        <v>40</v>
      </c>
      <c r="S384" s="18">
        <v>19802.310000000001</v>
      </c>
      <c r="T384" s="19" t="s">
        <v>83</v>
      </c>
      <c r="U384" s="20" t="s">
        <v>296</v>
      </c>
      <c r="V384" s="28">
        <v>45.5</v>
      </c>
      <c r="W384" s="22">
        <v>4</v>
      </c>
      <c r="X384" s="23"/>
    </row>
    <row r="385" spans="1:24" s="1" customFormat="1" ht="18" customHeight="1" x14ac:dyDescent="0.3">
      <c r="A385" s="24" t="s">
        <v>23</v>
      </c>
      <c r="B385" s="24" t="s">
        <v>464</v>
      </c>
      <c r="C385" s="12" t="s">
        <v>465</v>
      </c>
      <c r="D385" s="59"/>
      <c r="E385" s="39" t="str">
        <f t="shared" si="19"/>
        <v>Еще фото</v>
      </c>
      <c r="F385" s="29" t="s">
        <v>117</v>
      </c>
      <c r="G385" s="24" t="s">
        <v>77</v>
      </c>
      <c r="H385" s="24" t="s">
        <v>78</v>
      </c>
      <c r="I385" s="24" t="s">
        <v>79</v>
      </c>
      <c r="J385" s="14" t="s">
        <v>70</v>
      </c>
      <c r="K385" s="15" t="s">
        <v>30</v>
      </c>
      <c r="L385" s="56"/>
      <c r="M385" s="14" t="s">
        <v>344</v>
      </c>
      <c r="N385" s="14" t="s">
        <v>48</v>
      </c>
      <c r="O385" s="14"/>
      <c r="P385" s="15" t="s">
        <v>93</v>
      </c>
      <c r="Q385" s="16">
        <v>28699</v>
      </c>
      <c r="R385" s="17">
        <v>40</v>
      </c>
      <c r="S385" s="18">
        <v>19802.310000000001</v>
      </c>
      <c r="T385" s="19" t="s">
        <v>83</v>
      </c>
      <c r="U385" s="20" t="s">
        <v>425</v>
      </c>
      <c r="V385" s="28">
        <v>46.5</v>
      </c>
      <c r="W385" s="22">
        <v>1</v>
      </c>
      <c r="X385" s="23"/>
    </row>
    <row r="386" spans="1:24" s="1" customFormat="1" ht="11" customHeight="1" x14ac:dyDescent="0.3">
      <c r="A386" s="11" t="s">
        <v>23</v>
      </c>
      <c r="B386" s="11" t="s">
        <v>464</v>
      </c>
      <c r="C386" s="12" t="s">
        <v>466</v>
      </c>
      <c r="D386" s="57"/>
      <c r="E386" s="39" t="str">
        <f t="shared" ref="E386:E395" si="20">HYPERLINK("https://www.google.ru/search?q=1011C127-002&amp;newwindow=1&amp;tbm=isch","Еще фото")</f>
        <v>Еще фото</v>
      </c>
      <c r="F386" s="29" t="s">
        <v>117</v>
      </c>
      <c r="G386" s="11" t="s">
        <v>77</v>
      </c>
      <c r="H386" s="11" t="s">
        <v>78</v>
      </c>
      <c r="I386" s="14" t="s">
        <v>79</v>
      </c>
      <c r="J386" s="14" t="s">
        <v>70</v>
      </c>
      <c r="K386" s="15" t="s">
        <v>30</v>
      </c>
      <c r="L386" s="55" t="s">
        <v>467</v>
      </c>
      <c r="M386" s="14" t="s">
        <v>344</v>
      </c>
      <c r="N386" s="14" t="s">
        <v>48</v>
      </c>
      <c r="O386" s="14"/>
      <c r="P386" s="15" t="s">
        <v>93</v>
      </c>
      <c r="Q386" s="16">
        <v>24499</v>
      </c>
      <c r="R386" s="17">
        <v>40</v>
      </c>
      <c r="S386" s="18">
        <v>16904.309999999998</v>
      </c>
      <c r="T386" s="19" t="s">
        <v>83</v>
      </c>
      <c r="U386" s="20" t="s">
        <v>101</v>
      </c>
      <c r="V386" s="22">
        <v>40</v>
      </c>
      <c r="W386" s="22">
        <v>1</v>
      </c>
      <c r="X386" s="23"/>
    </row>
    <row r="387" spans="1:24" s="1" customFormat="1" ht="11" customHeight="1" x14ac:dyDescent="0.3">
      <c r="A387" s="24" t="s">
        <v>23</v>
      </c>
      <c r="B387" s="24" t="s">
        <v>464</v>
      </c>
      <c r="C387" s="12" t="s">
        <v>466</v>
      </c>
      <c r="D387" s="58"/>
      <c r="E387" s="39" t="str">
        <f t="shared" si="20"/>
        <v>Еще фото</v>
      </c>
      <c r="F387" s="29" t="s">
        <v>117</v>
      </c>
      <c r="G387" s="24" t="s">
        <v>77</v>
      </c>
      <c r="H387" s="24" t="s">
        <v>78</v>
      </c>
      <c r="I387" s="24" t="s">
        <v>79</v>
      </c>
      <c r="J387" s="14" t="s">
        <v>70</v>
      </c>
      <c r="K387" s="15" t="s">
        <v>30</v>
      </c>
      <c r="L387" s="60"/>
      <c r="M387" s="14" t="s">
        <v>344</v>
      </c>
      <c r="N387" s="14" t="s">
        <v>48</v>
      </c>
      <c r="O387" s="14"/>
      <c r="P387" s="15" t="s">
        <v>93</v>
      </c>
      <c r="Q387" s="16">
        <v>24499</v>
      </c>
      <c r="R387" s="17">
        <v>40</v>
      </c>
      <c r="S387" s="18">
        <v>16904.309999999998</v>
      </c>
      <c r="T387" s="19" t="s">
        <v>83</v>
      </c>
      <c r="U387" s="20" t="s">
        <v>95</v>
      </c>
      <c r="V387" s="22">
        <v>42</v>
      </c>
      <c r="W387" s="22">
        <v>4</v>
      </c>
      <c r="X387" s="23"/>
    </row>
    <row r="388" spans="1:24" s="1" customFormat="1" ht="11" customHeight="1" x14ac:dyDescent="0.3">
      <c r="A388" s="24" t="s">
        <v>23</v>
      </c>
      <c r="B388" s="24" t="s">
        <v>464</v>
      </c>
      <c r="C388" s="12" t="s">
        <v>466</v>
      </c>
      <c r="D388" s="58"/>
      <c r="E388" s="39" t="str">
        <f t="shared" si="20"/>
        <v>Еще фото</v>
      </c>
      <c r="F388" s="29" t="s">
        <v>117</v>
      </c>
      <c r="G388" s="24" t="s">
        <v>77</v>
      </c>
      <c r="H388" s="24" t="s">
        <v>78</v>
      </c>
      <c r="I388" s="24" t="s">
        <v>79</v>
      </c>
      <c r="J388" s="14" t="s">
        <v>70</v>
      </c>
      <c r="K388" s="15" t="s">
        <v>30</v>
      </c>
      <c r="L388" s="60"/>
      <c r="M388" s="14" t="s">
        <v>344</v>
      </c>
      <c r="N388" s="14" t="s">
        <v>48</v>
      </c>
      <c r="O388" s="14"/>
      <c r="P388" s="15" t="s">
        <v>93</v>
      </c>
      <c r="Q388" s="16">
        <v>24499</v>
      </c>
      <c r="R388" s="17">
        <v>40</v>
      </c>
      <c r="S388" s="18">
        <v>16904.309999999998</v>
      </c>
      <c r="T388" s="19" t="s">
        <v>83</v>
      </c>
      <c r="U388" s="20" t="s">
        <v>96</v>
      </c>
      <c r="V388" s="28">
        <v>42.5</v>
      </c>
      <c r="W388" s="22">
        <v>4</v>
      </c>
      <c r="X388" s="23"/>
    </row>
    <row r="389" spans="1:24" s="1" customFormat="1" ht="11" customHeight="1" x14ac:dyDescent="0.3">
      <c r="A389" s="24" t="s">
        <v>23</v>
      </c>
      <c r="B389" s="24" t="s">
        <v>464</v>
      </c>
      <c r="C389" s="12" t="s">
        <v>466</v>
      </c>
      <c r="D389" s="58"/>
      <c r="E389" s="39" t="str">
        <f t="shared" si="20"/>
        <v>Еще фото</v>
      </c>
      <c r="F389" s="29" t="s">
        <v>117</v>
      </c>
      <c r="G389" s="24" t="s">
        <v>77</v>
      </c>
      <c r="H389" s="24" t="s">
        <v>78</v>
      </c>
      <c r="I389" s="24" t="s">
        <v>79</v>
      </c>
      <c r="J389" s="14" t="s">
        <v>70</v>
      </c>
      <c r="K389" s="15" t="s">
        <v>30</v>
      </c>
      <c r="L389" s="60"/>
      <c r="M389" s="14" t="s">
        <v>344</v>
      </c>
      <c r="N389" s="14" t="s">
        <v>48</v>
      </c>
      <c r="O389" s="14"/>
      <c r="P389" s="15" t="s">
        <v>93</v>
      </c>
      <c r="Q389" s="16">
        <v>24499</v>
      </c>
      <c r="R389" s="17">
        <v>40</v>
      </c>
      <c r="S389" s="18">
        <v>16904.309999999998</v>
      </c>
      <c r="T389" s="19" t="s">
        <v>83</v>
      </c>
      <c r="U389" s="20" t="s">
        <v>102</v>
      </c>
      <c r="V389" s="22">
        <v>43</v>
      </c>
      <c r="W389" s="22">
        <v>6</v>
      </c>
      <c r="X389" s="23"/>
    </row>
    <row r="390" spans="1:24" s="1" customFormat="1" ht="11" customHeight="1" x14ac:dyDescent="0.3">
      <c r="A390" s="24" t="s">
        <v>23</v>
      </c>
      <c r="B390" s="24" t="s">
        <v>464</v>
      </c>
      <c r="C390" s="12" t="s">
        <v>466</v>
      </c>
      <c r="D390" s="58"/>
      <c r="E390" s="39" t="str">
        <f t="shared" si="20"/>
        <v>Еще фото</v>
      </c>
      <c r="F390" s="29" t="s">
        <v>117</v>
      </c>
      <c r="G390" s="24" t="s">
        <v>77</v>
      </c>
      <c r="H390" s="24" t="s">
        <v>78</v>
      </c>
      <c r="I390" s="24" t="s">
        <v>79</v>
      </c>
      <c r="J390" s="14" t="s">
        <v>70</v>
      </c>
      <c r="K390" s="15" t="s">
        <v>30</v>
      </c>
      <c r="L390" s="60"/>
      <c r="M390" s="14" t="s">
        <v>344</v>
      </c>
      <c r="N390" s="14" t="s">
        <v>48</v>
      </c>
      <c r="O390" s="14"/>
      <c r="P390" s="15" t="s">
        <v>93</v>
      </c>
      <c r="Q390" s="16">
        <v>24499</v>
      </c>
      <c r="R390" s="17">
        <v>40</v>
      </c>
      <c r="S390" s="18">
        <v>16904.309999999998</v>
      </c>
      <c r="T390" s="19" t="s">
        <v>83</v>
      </c>
      <c r="U390" s="20" t="s">
        <v>308</v>
      </c>
      <c r="V390" s="28">
        <v>43.5</v>
      </c>
      <c r="W390" s="22">
        <v>7</v>
      </c>
      <c r="X390" s="23"/>
    </row>
    <row r="391" spans="1:24" s="1" customFormat="1" ht="11" customHeight="1" x14ac:dyDescent="0.3">
      <c r="A391" s="24" t="s">
        <v>23</v>
      </c>
      <c r="B391" s="24" t="s">
        <v>464</v>
      </c>
      <c r="C391" s="12" t="s">
        <v>466</v>
      </c>
      <c r="D391" s="58"/>
      <c r="E391" s="39" t="str">
        <f t="shared" si="20"/>
        <v>Еще фото</v>
      </c>
      <c r="F391" s="29" t="s">
        <v>117</v>
      </c>
      <c r="G391" s="24" t="s">
        <v>77</v>
      </c>
      <c r="H391" s="24" t="s">
        <v>78</v>
      </c>
      <c r="I391" s="24" t="s">
        <v>79</v>
      </c>
      <c r="J391" s="14" t="s">
        <v>70</v>
      </c>
      <c r="K391" s="15" t="s">
        <v>30</v>
      </c>
      <c r="L391" s="60"/>
      <c r="M391" s="14" t="s">
        <v>344</v>
      </c>
      <c r="N391" s="14" t="s">
        <v>48</v>
      </c>
      <c r="O391" s="14"/>
      <c r="P391" s="15" t="s">
        <v>93</v>
      </c>
      <c r="Q391" s="16">
        <v>24499</v>
      </c>
      <c r="R391" s="17">
        <v>40</v>
      </c>
      <c r="S391" s="18">
        <v>16904.309999999998</v>
      </c>
      <c r="T391" s="19" t="s">
        <v>83</v>
      </c>
      <c r="U391" s="20" t="s">
        <v>103</v>
      </c>
      <c r="V391" s="28">
        <v>44.5</v>
      </c>
      <c r="W391" s="22">
        <v>7</v>
      </c>
      <c r="X391" s="23"/>
    </row>
    <row r="392" spans="1:24" s="1" customFormat="1" ht="11" customHeight="1" x14ac:dyDescent="0.3">
      <c r="A392" s="24" t="s">
        <v>23</v>
      </c>
      <c r="B392" s="24" t="s">
        <v>464</v>
      </c>
      <c r="C392" s="12" t="s">
        <v>466</v>
      </c>
      <c r="D392" s="58"/>
      <c r="E392" s="39" t="str">
        <f t="shared" si="20"/>
        <v>Еще фото</v>
      </c>
      <c r="F392" s="29" t="s">
        <v>117</v>
      </c>
      <c r="G392" s="24" t="s">
        <v>77</v>
      </c>
      <c r="H392" s="24" t="s">
        <v>78</v>
      </c>
      <c r="I392" s="24" t="s">
        <v>79</v>
      </c>
      <c r="J392" s="14" t="s">
        <v>70</v>
      </c>
      <c r="K392" s="15" t="s">
        <v>30</v>
      </c>
      <c r="L392" s="60"/>
      <c r="M392" s="14" t="s">
        <v>344</v>
      </c>
      <c r="N392" s="14" t="s">
        <v>48</v>
      </c>
      <c r="O392" s="14"/>
      <c r="P392" s="15" t="s">
        <v>93</v>
      </c>
      <c r="Q392" s="16">
        <v>24499</v>
      </c>
      <c r="R392" s="17">
        <v>40</v>
      </c>
      <c r="S392" s="18">
        <v>16904.309999999998</v>
      </c>
      <c r="T392" s="19" t="s">
        <v>83</v>
      </c>
      <c r="U392" s="20" t="s">
        <v>120</v>
      </c>
      <c r="V392" s="22">
        <v>45</v>
      </c>
      <c r="W392" s="22">
        <v>4</v>
      </c>
      <c r="X392" s="23"/>
    </row>
    <row r="393" spans="1:24" s="1" customFormat="1" ht="11" customHeight="1" x14ac:dyDescent="0.3">
      <c r="A393" s="24" t="s">
        <v>23</v>
      </c>
      <c r="B393" s="24" t="s">
        <v>464</v>
      </c>
      <c r="C393" s="12" t="s">
        <v>466</v>
      </c>
      <c r="D393" s="58"/>
      <c r="E393" s="39" t="str">
        <f t="shared" si="20"/>
        <v>Еще фото</v>
      </c>
      <c r="F393" s="29" t="s">
        <v>117</v>
      </c>
      <c r="G393" s="24" t="s">
        <v>77</v>
      </c>
      <c r="H393" s="24" t="s">
        <v>78</v>
      </c>
      <c r="I393" s="24" t="s">
        <v>79</v>
      </c>
      <c r="J393" s="14" t="s">
        <v>70</v>
      </c>
      <c r="K393" s="15" t="s">
        <v>30</v>
      </c>
      <c r="L393" s="60"/>
      <c r="M393" s="14" t="s">
        <v>344</v>
      </c>
      <c r="N393" s="14" t="s">
        <v>48</v>
      </c>
      <c r="O393" s="14"/>
      <c r="P393" s="15" t="s">
        <v>93</v>
      </c>
      <c r="Q393" s="16">
        <v>24499</v>
      </c>
      <c r="R393" s="17">
        <v>40</v>
      </c>
      <c r="S393" s="18">
        <v>16904.309999999998</v>
      </c>
      <c r="T393" s="19" t="s">
        <v>83</v>
      </c>
      <c r="U393" s="20" t="s">
        <v>296</v>
      </c>
      <c r="V393" s="28">
        <v>45.5</v>
      </c>
      <c r="W393" s="22">
        <v>1</v>
      </c>
      <c r="X393" s="23"/>
    </row>
    <row r="394" spans="1:24" s="1" customFormat="1" ht="11" customHeight="1" x14ac:dyDescent="0.3">
      <c r="A394" s="24" t="s">
        <v>23</v>
      </c>
      <c r="B394" s="24" t="s">
        <v>464</v>
      </c>
      <c r="C394" s="12" t="s">
        <v>466</v>
      </c>
      <c r="D394" s="58"/>
      <c r="E394" s="39" t="str">
        <f t="shared" si="20"/>
        <v>Еще фото</v>
      </c>
      <c r="F394" s="29" t="s">
        <v>117</v>
      </c>
      <c r="G394" s="24" t="s">
        <v>77</v>
      </c>
      <c r="H394" s="24" t="s">
        <v>78</v>
      </c>
      <c r="I394" s="24" t="s">
        <v>79</v>
      </c>
      <c r="J394" s="14" t="s">
        <v>70</v>
      </c>
      <c r="K394" s="15" t="s">
        <v>30</v>
      </c>
      <c r="L394" s="60"/>
      <c r="M394" s="14" t="s">
        <v>344</v>
      </c>
      <c r="N394" s="14" t="s">
        <v>48</v>
      </c>
      <c r="O394" s="14"/>
      <c r="P394" s="15" t="s">
        <v>93</v>
      </c>
      <c r="Q394" s="16">
        <v>24499</v>
      </c>
      <c r="R394" s="17">
        <v>40</v>
      </c>
      <c r="S394" s="18">
        <v>16904.309999999998</v>
      </c>
      <c r="T394" s="19" t="s">
        <v>83</v>
      </c>
      <c r="U394" s="20" t="s">
        <v>425</v>
      </c>
      <c r="V394" s="28">
        <v>46.5</v>
      </c>
      <c r="W394" s="22">
        <v>4</v>
      </c>
      <c r="X394" s="23"/>
    </row>
    <row r="395" spans="1:24" s="1" customFormat="1" ht="11" customHeight="1" x14ac:dyDescent="0.3">
      <c r="A395" s="14" t="s">
        <v>23</v>
      </c>
      <c r="B395" s="14" t="s">
        <v>464</v>
      </c>
      <c r="C395" s="12" t="s">
        <v>466</v>
      </c>
      <c r="D395" s="59"/>
      <c r="E395" s="39" t="str">
        <f t="shared" si="20"/>
        <v>Еще фото</v>
      </c>
      <c r="F395" s="31" t="s">
        <v>117</v>
      </c>
      <c r="G395" s="14" t="s">
        <v>77</v>
      </c>
      <c r="H395" s="14" t="s">
        <v>78</v>
      </c>
      <c r="I395" s="14" t="s">
        <v>79</v>
      </c>
      <c r="J395" s="14" t="s">
        <v>70</v>
      </c>
      <c r="K395" s="14" t="s">
        <v>30</v>
      </c>
      <c r="L395" s="56"/>
      <c r="M395" s="14" t="s">
        <v>344</v>
      </c>
      <c r="N395" s="14" t="s">
        <v>48</v>
      </c>
      <c r="O395" s="14"/>
      <c r="P395" s="14" t="s">
        <v>93</v>
      </c>
      <c r="Q395" s="32">
        <v>24499</v>
      </c>
      <c r="R395" s="33">
        <v>40</v>
      </c>
      <c r="S395" s="34">
        <v>16904.309999999998</v>
      </c>
      <c r="T395" s="19" t="s">
        <v>83</v>
      </c>
      <c r="U395" s="20" t="s">
        <v>439</v>
      </c>
      <c r="V395" s="21" t="s">
        <v>440</v>
      </c>
      <c r="W395" s="22">
        <v>1</v>
      </c>
      <c r="X395" s="23"/>
    </row>
    <row r="396" spans="1:24" s="1" customFormat="1" ht="11" customHeight="1" x14ac:dyDescent="0.3">
      <c r="A396" s="11" t="s">
        <v>23</v>
      </c>
      <c r="B396" s="11" t="s">
        <v>464</v>
      </c>
      <c r="C396" s="12" t="s">
        <v>468</v>
      </c>
      <c r="D396" s="57"/>
      <c r="E396" s="39" t="str">
        <f t="shared" ref="E396:E405" si="21">HYPERLINK("https://www.google.ru/search?q=1011C127-003&amp;newwindow=1&amp;tbm=isch","Еще фото")</f>
        <v>Еще фото</v>
      </c>
      <c r="F396" s="29" t="s">
        <v>117</v>
      </c>
      <c r="G396" s="11" t="s">
        <v>77</v>
      </c>
      <c r="H396" s="11" t="s">
        <v>78</v>
      </c>
      <c r="I396" s="14" t="s">
        <v>79</v>
      </c>
      <c r="J396" s="14" t="s">
        <v>70</v>
      </c>
      <c r="K396" s="15" t="s">
        <v>30</v>
      </c>
      <c r="L396" s="55" t="s">
        <v>467</v>
      </c>
      <c r="M396" s="14" t="s">
        <v>344</v>
      </c>
      <c r="N396" s="14" t="s">
        <v>48</v>
      </c>
      <c r="O396" s="14"/>
      <c r="P396" s="15" t="s">
        <v>93</v>
      </c>
      <c r="Q396" s="16">
        <v>24499</v>
      </c>
      <c r="R396" s="17">
        <v>40</v>
      </c>
      <c r="S396" s="18">
        <v>16904.309999999998</v>
      </c>
      <c r="T396" s="19" t="s">
        <v>83</v>
      </c>
      <c r="U396" s="20" t="s">
        <v>101</v>
      </c>
      <c r="V396" s="22">
        <v>40</v>
      </c>
      <c r="W396" s="22">
        <v>3</v>
      </c>
      <c r="X396" s="23"/>
    </row>
    <row r="397" spans="1:24" s="1" customFormat="1" ht="11" customHeight="1" x14ac:dyDescent="0.3">
      <c r="A397" s="24" t="s">
        <v>23</v>
      </c>
      <c r="B397" s="24" t="s">
        <v>464</v>
      </c>
      <c r="C397" s="12" t="s">
        <v>468</v>
      </c>
      <c r="D397" s="58"/>
      <c r="E397" s="39" t="str">
        <f t="shared" si="21"/>
        <v>Еще фото</v>
      </c>
      <c r="F397" s="29" t="s">
        <v>117</v>
      </c>
      <c r="G397" s="24" t="s">
        <v>77</v>
      </c>
      <c r="H397" s="24" t="s">
        <v>78</v>
      </c>
      <c r="I397" s="24" t="s">
        <v>79</v>
      </c>
      <c r="J397" s="14" t="s">
        <v>70</v>
      </c>
      <c r="K397" s="15" t="s">
        <v>30</v>
      </c>
      <c r="L397" s="60"/>
      <c r="M397" s="14" t="s">
        <v>344</v>
      </c>
      <c r="N397" s="14" t="s">
        <v>48</v>
      </c>
      <c r="O397" s="14"/>
      <c r="P397" s="15" t="s">
        <v>93</v>
      </c>
      <c r="Q397" s="16">
        <v>24499</v>
      </c>
      <c r="R397" s="17">
        <v>40</v>
      </c>
      <c r="S397" s="18">
        <v>16904.309999999998</v>
      </c>
      <c r="T397" s="19" t="s">
        <v>83</v>
      </c>
      <c r="U397" s="20" t="s">
        <v>109</v>
      </c>
      <c r="V397" s="28">
        <v>40.5</v>
      </c>
      <c r="W397" s="22">
        <v>1</v>
      </c>
      <c r="X397" s="23"/>
    </row>
    <row r="398" spans="1:24" s="1" customFormat="1" ht="11" customHeight="1" x14ac:dyDescent="0.3">
      <c r="A398" s="24" t="s">
        <v>23</v>
      </c>
      <c r="B398" s="24" t="s">
        <v>464</v>
      </c>
      <c r="C398" s="12" t="s">
        <v>468</v>
      </c>
      <c r="D398" s="58"/>
      <c r="E398" s="39" t="str">
        <f t="shared" si="21"/>
        <v>Еще фото</v>
      </c>
      <c r="F398" s="29" t="s">
        <v>117</v>
      </c>
      <c r="G398" s="24" t="s">
        <v>77</v>
      </c>
      <c r="H398" s="24" t="s">
        <v>78</v>
      </c>
      <c r="I398" s="24" t="s">
        <v>79</v>
      </c>
      <c r="J398" s="14" t="s">
        <v>70</v>
      </c>
      <c r="K398" s="15" t="s">
        <v>30</v>
      </c>
      <c r="L398" s="60"/>
      <c r="M398" s="14" t="s">
        <v>344</v>
      </c>
      <c r="N398" s="14" t="s">
        <v>48</v>
      </c>
      <c r="O398" s="14"/>
      <c r="P398" s="15" t="s">
        <v>93</v>
      </c>
      <c r="Q398" s="16">
        <v>24499</v>
      </c>
      <c r="R398" s="17">
        <v>40</v>
      </c>
      <c r="S398" s="18">
        <v>16904.309999999998</v>
      </c>
      <c r="T398" s="19" t="s">
        <v>83</v>
      </c>
      <c r="U398" s="20" t="s">
        <v>94</v>
      </c>
      <c r="V398" s="22">
        <v>41</v>
      </c>
      <c r="W398" s="22">
        <v>3</v>
      </c>
      <c r="X398" s="23"/>
    </row>
    <row r="399" spans="1:24" s="1" customFormat="1" ht="11" customHeight="1" x14ac:dyDescent="0.3">
      <c r="A399" s="24" t="s">
        <v>23</v>
      </c>
      <c r="B399" s="24" t="s">
        <v>464</v>
      </c>
      <c r="C399" s="12" t="s">
        <v>468</v>
      </c>
      <c r="D399" s="58"/>
      <c r="E399" s="39" t="str">
        <f t="shared" si="21"/>
        <v>Еще фото</v>
      </c>
      <c r="F399" s="29" t="s">
        <v>117</v>
      </c>
      <c r="G399" s="24" t="s">
        <v>77</v>
      </c>
      <c r="H399" s="24" t="s">
        <v>78</v>
      </c>
      <c r="I399" s="24" t="s">
        <v>79</v>
      </c>
      <c r="J399" s="14" t="s">
        <v>70</v>
      </c>
      <c r="K399" s="15" t="s">
        <v>30</v>
      </c>
      <c r="L399" s="60"/>
      <c r="M399" s="14" t="s">
        <v>344</v>
      </c>
      <c r="N399" s="14" t="s">
        <v>48</v>
      </c>
      <c r="O399" s="14"/>
      <c r="P399" s="15" t="s">
        <v>93</v>
      </c>
      <c r="Q399" s="16">
        <v>24499</v>
      </c>
      <c r="R399" s="17">
        <v>40</v>
      </c>
      <c r="S399" s="18">
        <v>16904.309999999998</v>
      </c>
      <c r="T399" s="19" t="s">
        <v>83</v>
      </c>
      <c r="U399" s="20" t="s">
        <v>95</v>
      </c>
      <c r="V399" s="22">
        <v>42</v>
      </c>
      <c r="W399" s="22">
        <v>1</v>
      </c>
      <c r="X399" s="23"/>
    </row>
    <row r="400" spans="1:24" s="1" customFormat="1" ht="11" customHeight="1" x14ac:dyDescent="0.3">
      <c r="A400" s="24" t="s">
        <v>23</v>
      </c>
      <c r="B400" s="24" t="s">
        <v>464</v>
      </c>
      <c r="C400" s="12" t="s">
        <v>468</v>
      </c>
      <c r="D400" s="58"/>
      <c r="E400" s="39" t="str">
        <f t="shared" si="21"/>
        <v>Еще фото</v>
      </c>
      <c r="F400" s="29" t="s">
        <v>117</v>
      </c>
      <c r="G400" s="24" t="s">
        <v>77</v>
      </c>
      <c r="H400" s="24" t="s">
        <v>78</v>
      </c>
      <c r="I400" s="24" t="s">
        <v>79</v>
      </c>
      <c r="J400" s="14" t="s">
        <v>70</v>
      </c>
      <c r="K400" s="15" t="s">
        <v>30</v>
      </c>
      <c r="L400" s="60"/>
      <c r="M400" s="14" t="s">
        <v>344</v>
      </c>
      <c r="N400" s="14" t="s">
        <v>48</v>
      </c>
      <c r="O400" s="14"/>
      <c r="P400" s="15" t="s">
        <v>93</v>
      </c>
      <c r="Q400" s="16">
        <v>24499</v>
      </c>
      <c r="R400" s="17">
        <v>40</v>
      </c>
      <c r="S400" s="18">
        <v>16904.309999999998</v>
      </c>
      <c r="T400" s="19" t="s">
        <v>83</v>
      </c>
      <c r="U400" s="20" t="s">
        <v>96</v>
      </c>
      <c r="V400" s="28">
        <v>42.5</v>
      </c>
      <c r="W400" s="22">
        <v>2</v>
      </c>
      <c r="X400" s="23"/>
    </row>
    <row r="401" spans="1:24" s="1" customFormat="1" ht="11" customHeight="1" x14ac:dyDescent="0.3">
      <c r="A401" s="24" t="s">
        <v>23</v>
      </c>
      <c r="B401" s="24" t="s">
        <v>464</v>
      </c>
      <c r="C401" s="12" t="s">
        <v>468</v>
      </c>
      <c r="D401" s="58"/>
      <c r="E401" s="39" t="str">
        <f t="shared" si="21"/>
        <v>Еще фото</v>
      </c>
      <c r="F401" s="29" t="s">
        <v>117</v>
      </c>
      <c r="G401" s="24" t="s">
        <v>77</v>
      </c>
      <c r="H401" s="24" t="s">
        <v>78</v>
      </c>
      <c r="I401" s="24" t="s">
        <v>79</v>
      </c>
      <c r="J401" s="14" t="s">
        <v>70</v>
      </c>
      <c r="K401" s="15" t="s">
        <v>30</v>
      </c>
      <c r="L401" s="60"/>
      <c r="M401" s="14" t="s">
        <v>344</v>
      </c>
      <c r="N401" s="14" t="s">
        <v>48</v>
      </c>
      <c r="O401" s="14"/>
      <c r="P401" s="15" t="s">
        <v>93</v>
      </c>
      <c r="Q401" s="16">
        <v>24499</v>
      </c>
      <c r="R401" s="17">
        <v>40</v>
      </c>
      <c r="S401" s="18">
        <v>16904.309999999998</v>
      </c>
      <c r="T401" s="19" t="s">
        <v>83</v>
      </c>
      <c r="U401" s="20" t="s">
        <v>102</v>
      </c>
      <c r="V401" s="22">
        <v>43</v>
      </c>
      <c r="W401" s="22">
        <v>4</v>
      </c>
      <c r="X401" s="23"/>
    </row>
    <row r="402" spans="1:24" s="1" customFormat="1" ht="11" customHeight="1" x14ac:dyDescent="0.3">
      <c r="A402" s="24" t="s">
        <v>23</v>
      </c>
      <c r="B402" s="24" t="s">
        <v>464</v>
      </c>
      <c r="C402" s="12" t="s">
        <v>468</v>
      </c>
      <c r="D402" s="58"/>
      <c r="E402" s="39" t="str">
        <f t="shared" si="21"/>
        <v>Еще фото</v>
      </c>
      <c r="F402" s="29" t="s">
        <v>117</v>
      </c>
      <c r="G402" s="24" t="s">
        <v>77</v>
      </c>
      <c r="H402" s="24" t="s">
        <v>78</v>
      </c>
      <c r="I402" s="24" t="s">
        <v>79</v>
      </c>
      <c r="J402" s="14" t="s">
        <v>70</v>
      </c>
      <c r="K402" s="15" t="s">
        <v>30</v>
      </c>
      <c r="L402" s="60"/>
      <c r="M402" s="14" t="s">
        <v>344</v>
      </c>
      <c r="N402" s="14" t="s">
        <v>48</v>
      </c>
      <c r="O402" s="14"/>
      <c r="P402" s="15" t="s">
        <v>93</v>
      </c>
      <c r="Q402" s="16">
        <v>24499</v>
      </c>
      <c r="R402" s="17">
        <v>40</v>
      </c>
      <c r="S402" s="18">
        <v>16904.309999999998</v>
      </c>
      <c r="T402" s="19" t="s">
        <v>83</v>
      </c>
      <c r="U402" s="20" t="s">
        <v>308</v>
      </c>
      <c r="V402" s="28">
        <v>43.5</v>
      </c>
      <c r="W402" s="22">
        <v>9</v>
      </c>
      <c r="X402" s="23"/>
    </row>
    <row r="403" spans="1:24" s="1" customFormat="1" ht="11" customHeight="1" x14ac:dyDescent="0.3">
      <c r="A403" s="24" t="s">
        <v>23</v>
      </c>
      <c r="B403" s="24" t="s">
        <v>464</v>
      </c>
      <c r="C403" s="12" t="s">
        <v>468</v>
      </c>
      <c r="D403" s="58"/>
      <c r="E403" s="39" t="str">
        <f t="shared" si="21"/>
        <v>Еще фото</v>
      </c>
      <c r="F403" s="29" t="s">
        <v>117</v>
      </c>
      <c r="G403" s="24" t="s">
        <v>77</v>
      </c>
      <c r="H403" s="24" t="s">
        <v>78</v>
      </c>
      <c r="I403" s="24" t="s">
        <v>79</v>
      </c>
      <c r="J403" s="14" t="s">
        <v>70</v>
      </c>
      <c r="K403" s="15" t="s">
        <v>30</v>
      </c>
      <c r="L403" s="60"/>
      <c r="M403" s="14" t="s">
        <v>344</v>
      </c>
      <c r="N403" s="14" t="s">
        <v>48</v>
      </c>
      <c r="O403" s="14"/>
      <c r="P403" s="15" t="s">
        <v>93</v>
      </c>
      <c r="Q403" s="16">
        <v>24499</v>
      </c>
      <c r="R403" s="17">
        <v>40</v>
      </c>
      <c r="S403" s="18">
        <v>16904.309999999998</v>
      </c>
      <c r="T403" s="19" t="s">
        <v>83</v>
      </c>
      <c r="U403" s="20" t="s">
        <v>103</v>
      </c>
      <c r="V403" s="28">
        <v>44.5</v>
      </c>
      <c r="W403" s="22">
        <v>1</v>
      </c>
      <c r="X403" s="23"/>
    </row>
    <row r="404" spans="1:24" s="1" customFormat="1" ht="11" customHeight="1" x14ac:dyDescent="0.3">
      <c r="A404" s="24" t="s">
        <v>23</v>
      </c>
      <c r="B404" s="24" t="s">
        <v>464</v>
      </c>
      <c r="C404" s="12" t="s">
        <v>468</v>
      </c>
      <c r="D404" s="58"/>
      <c r="E404" s="39" t="str">
        <f t="shared" si="21"/>
        <v>Еще фото</v>
      </c>
      <c r="F404" s="29" t="s">
        <v>117</v>
      </c>
      <c r="G404" s="24" t="s">
        <v>77</v>
      </c>
      <c r="H404" s="24" t="s">
        <v>78</v>
      </c>
      <c r="I404" s="24" t="s">
        <v>79</v>
      </c>
      <c r="J404" s="14" t="s">
        <v>70</v>
      </c>
      <c r="K404" s="15" t="s">
        <v>30</v>
      </c>
      <c r="L404" s="60"/>
      <c r="M404" s="14" t="s">
        <v>344</v>
      </c>
      <c r="N404" s="14" t="s">
        <v>48</v>
      </c>
      <c r="O404" s="14"/>
      <c r="P404" s="15" t="s">
        <v>93</v>
      </c>
      <c r="Q404" s="16">
        <v>24499</v>
      </c>
      <c r="R404" s="17">
        <v>40</v>
      </c>
      <c r="S404" s="18">
        <v>16904.309999999998</v>
      </c>
      <c r="T404" s="19" t="s">
        <v>83</v>
      </c>
      <c r="U404" s="20" t="s">
        <v>120</v>
      </c>
      <c r="V404" s="22">
        <v>45</v>
      </c>
      <c r="W404" s="22">
        <v>1</v>
      </c>
      <c r="X404" s="23"/>
    </row>
    <row r="405" spans="1:24" s="1" customFormat="1" ht="11" customHeight="1" x14ac:dyDescent="0.3">
      <c r="A405" s="14" t="s">
        <v>23</v>
      </c>
      <c r="B405" s="14" t="s">
        <v>464</v>
      </c>
      <c r="C405" s="12" t="s">
        <v>468</v>
      </c>
      <c r="D405" s="59"/>
      <c r="E405" s="39" t="str">
        <f t="shared" si="21"/>
        <v>Еще фото</v>
      </c>
      <c r="F405" s="31" t="s">
        <v>117</v>
      </c>
      <c r="G405" s="14" t="s">
        <v>77</v>
      </c>
      <c r="H405" s="14" t="s">
        <v>78</v>
      </c>
      <c r="I405" s="14" t="s">
        <v>79</v>
      </c>
      <c r="J405" s="14" t="s">
        <v>70</v>
      </c>
      <c r="K405" s="14" t="s">
        <v>30</v>
      </c>
      <c r="L405" s="56"/>
      <c r="M405" s="14" t="s">
        <v>344</v>
      </c>
      <c r="N405" s="14" t="s">
        <v>48</v>
      </c>
      <c r="O405" s="14"/>
      <c r="P405" s="14" t="s">
        <v>93</v>
      </c>
      <c r="Q405" s="32">
        <v>24499</v>
      </c>
      <c r="R405" s="33">
        <v>40</v>
      </c>
      <c r="S405" s="34">
        <v>16904.309999999998</v>
      </c>
      <c r="T405" s="19" t="s">
        <v>83</v>
      </c>
      <c r="U405" s="20" t="s">
        <v>425</v>
      </c>
      <c r="V405" s="28">
        <v>46.5</v>
      </c>
      <c r="W405" s="22">
        <v>5</v>
      </c>
      <c r="X405" s="23"/>
    </row>
    <row r="406" spans="1:24" s="1" customFormat="1" ht="14" customHeight="1" x14ac:dyDescent="0.3">
      <c r="A406" s="11" t="s">
        <v>23</v>
      </c>
      <c r="B406" s="11" t="s">
        <v>464</v>
      </c>
      <c r="C406" s="12" t="s">
        <v>469</v>
      </c>
      <c r="D406" s="57"/>
      <c r="E406" s="39" t="str">
        <f t="shared" ref="E406:E412" si="22">HYPERLINK("https://www.google.ru/search?q=1011C127-400&amp;newwindow=1&amp;tbm=isch","Еще фото")</f>
        <v>Еще фото</v>
      </c>
      <c r="F406" s="13" t="s">
        <v>106</v>
      </c>
      <c r="G406" s="11" t="s">
        <v>77</v>
      </c>
      <c r="H406" s="11" t="s">
        <v>78</v>
      </c>
      <c r="I406" s="14" t="s">
        <v>79</v>
      </c>
      <c r="J406" s="14" t="s">
        <v>70</v>
      </c>
      <c r="K406" s="15" t="s">
        <v>30</v>
      </c>
      <c r="L406" s="55" t="s">
        <v>467</v>
      </c>
      <c r="M406" s="14" t="s">
        <v>344</v>
      </c>
      <c r="N406" s="14" t="s">
        <v>289</v>
      </c>
      <c r="O406" s="14"/>
      <c r="P406" s="15" t="s">
        <v>93</v>
      </c>
      <c r="Q406" s="16">
        <v>24599</v>
      </c>
      <c r="R406" s="17">
        <v>40</v>
      </c>
      <c r="S406" s="18">
        <v>16973.309999999998</v>
      </c>
      <c r="T406" s="19" t="s">
        <v>83</v>
      </c>
      <c r="U406" s="20" t="s">
        <v>87</v>
      </c>
      <c r="V406" s="21" t="s">
        <v>134</v>
      </c>
      <c r="W406" s="22">
        <v>4</v>
      </c>
      <c r="X406" s="23"/>
    </row>
    <row r="407" spans="1:24" s="1" customFormat="1" ht="14" customHeight="1" x14ac:dyDescent="0.3">
      <c r="A407" s="24" t="s">
        <v>23</v>
      </c>
      <c r="B407" s="24" t="s">
        <v>464</v>
      </c>
      <c r="C407" s="12" t="s">
        <v>469</v>
      </c>
      <c r="D407" s="58"/>
      <c r="E407" s="39" t="str">
        <f t="shared" si="22"/>
        <v>Еще фото</v>
      </c>
      <c r="F407" s="13" t="s">
        <v>106</v>
      </c>
      <c r="G407" s="24" t="s">
        <v>77</v>
      </c>
      <c r="H407" s="24" t="s">
        <v>78</v>
      </c>
      <c r="I407" s="24" t="s">
        <v>79</v>
      </c>
      <c r="J407" s="14" t="s">
        <v>70</v>
      </c>
      <c r="K407" s="15" t="s">
        <v>30</v>
      </c>
      <c r="L407" s="60"/>
      <c r="M407" s="14" t="s">
        <v>344</v>
      </c>
      <c r="N407" s="14" t="s">
        <v>289</v>
      </c>
      <c r="O407" s="14"/>
      <c r="P407" s="15" t="s">
        <v>93</v>
      </c>
      <c r="Q407" s="16">
        <v>24599</v>
      </c>
      <c r="R407" s="17">
        <v>40</v>
      </c>
      <c r="S407" s="18">
        <v>16973.309999999998</v>
      </c>
      <c r="T407" s="19" t="s">
        <v>83</v>
      </c>
      <c r="U407" s="20" t="s">
        <v>101</v>
      </c>
      <c r="V407" s="22">
        <v>40</v>
      </c>
      <c r="W407" s="22">
        <v>6</v>
      </c>
      <c r="X407" s="23"/>
    </row>
    <row r="408" spans="1:24" s="1" customFormat="1" ht="14" customHeight="1" x14ac:dyDescent="0.3">
      <c r="A408" s="24" t="s">
        <v>23</v>
      </c>
      <c r="B408" s="24" t="s">
        <v>464</v>
      </c>
      <c r="C408" s="12" t="s">
        <v>469</v>
      </c>
      <c r="D408" s="58"/>
      <c r="E408" s="39" t="str">
        <f t="shared" si="22"/>
        <v>Еще фото</v>
      </c>
      <c r="F408" s="13" t="s">
        <v>106</v>
      </c>
      <c r="G408" s="24" t="s">
        <v>77</v>
      </c>
      <c r="H408" s="24" t="s">
        <v>78</v>
      </c>
      <c r="I408" s="24" t="s">
        <v>79</v>
      </c>
      <c r="J408" s="14" t="s">
        <v>70</v>
      </c>
      <c r="K408" s="15" t="s">
        <v>30</v>
      </c>
      <c r="L408" s="60"/>
      <c r="M408" s="14" t="s">
        <v>344</v>
      </c>
      <c r="N408" s="14" t="s">
        <v>289</v>
      </c>
      <c r="O408" s="14"/>
      <c r="P408" s="15" t="s">
        <v>93</v>
      </c>
      <c r="Q408" s="16">
        <v>24599</v>
      </c>
      <c r="R408" s="17">
        <v>40</v>
      </c>
      <c r="S408" s="18">
        <v>16973.309999999998</v>
      </c>
      <c r="T408" s="19" t="s">
        <v>83</v>
      </c>
      <c r="U408" s="20" t="s">
        <v>95</v>
      </c>
      <c r="V408" s="22">
        <v>42</v>
      </c>
      <c r="W408" s="22">
        <v>2</v>
      </c>
      <c r="X408" s="23"/>
    </row>
    <row r="409" spans="1:24" s="1" customFormat="1" ht="14" customHeight="1" x14ac:dyDescent="0.3">
      <c r="A409" s="24" t="s">
        <v>23</v>
      </c>
      <c r="B409" s="24" t="s">
        <v>464</v>
      </c>
      <c r="C409" s="12" t="s">
        <v>469</v>
      </c>
      <c r="D409" s="58"/>
      <c r="E409" s="39" t="str">
        <f t="shared" si="22"/>
        <v>Еще фото</v>
      </c>
      <c r="F409" s="13" t="s">
        <v>106</v>
      </c>
      <c r="G409" s="24" t="s">
        <v>77</v>
      </c>
      <c r="H409" s="24" t="s">
        <v>78</v>
      </c>
      <c r="I409" s="24" t="s">
        <v>79</v>
      </c>
      <c r="J409" s="14" t="s">
        <v>70</v>
      </c>
      <c r="K409" s="15" t="s">
        <v>30</v>
      </c>
      <c r="L409" s="60"/>
      <c r="M409" s="14" t="s">
        <v>344</v>
      </c>
      <c r="N409" s="14" t="s">
        <v>289</v>
      </c>
      <c r="O409" s="14"/>
      <c r="P409" s="15" t="s">
        <v>93</v>
      </c>
      <c r="Q409" s="16">
        <v>24599</v>
      </c>
      <c r="R409" s="17">
        <v>40</v>
      </c>
      <c r="S409" s="18">
        <v>16973.309999999998</v>
      </c>
      <c r="T409" s="19" t="s">
        <v>83</v>
      </c>
      <c r="U409" s="20" t="s">
        <v>96</v>
      </c>
      <c r="V409" s="28">
        <v>42.5</v>
      </c>
      <c r="W409" s="22">
        <v>3</v>
      </c>
      <c r="X409" s="23"/>
    </row>
    <row r="410" spans="1:24" s="1" customFormat="1" ht="14" customHeight="1" x14ac:dyDescent="0.3">
      <c r="A410" s="24" t="s">
        <v>23</v>
      </c>
      <c r="B410" s="24" t="s">
        <v>464</v>
      </c>
      <c r="C410" s="12" t="s">
        <v>469</v>
      </c>
      <c r="D410" s="58"/>
      <c r="E410" s="39" t="str">
        <f t="shared" si="22"/>
        <v>Еще фото</v>
      </c>
      <c r="F410" s="13" t="s">
        <v>106</v>
      </c>
      <c r="G410" s="24" t="s">
        <v>77</v>
      </c>
      <c r="H410" s="24" t="s">
        <v>78</v>
      </c>
      <c r="I410" s="24" t="s">
        <v>79</v>
      </c>
      <c r="J410" s="14" t="s">
        <v>70</v>
      </c>
      <c r="K410" s="15" t="s">
        <v>30</v>
      </c>
      <c r="L410" s="60"/>
      <c r="M410" s="14" t="s">
        <v>344</v>
      </c>
      <c r="N410" s="14" t="s">
        <v>289</v>
      </c>
      <c r="O410" s="14"/>
      <c r="P410" s="15" t="s">
        <v>93</v>
      </c>
      <c r="Q410" s="16">
        <v>24599</v>
      </c>
      <c r="R410" s="17">
        <v>40</v>
      </c>
      <c r="S410" s="18">
        <v>16973.309999999998</v>
      </c>
      <c r="T410" s="19" t="s">
        <v>83</v>
      </c>
      <c r="U410" s="20" t="s">
        <v>102</v>
      </c>
      <c r="V410" s="22">
        <v>43</v>
      </c>
      <c r="W410" s="22">
        <v>4</v>
      </c>
      <c r="X410" s="23"/>
    </row>
    <row r="411" spans="1:24" s="1" customFormat="1" ht="14" customHeight="1" x14ac:dyDescent="0.3">
      <c r="A411" s="24" t="s">
        <v>23</v>
      </c>
      <c r="B411" s="24" t="s">
        <v>464</v>
      </c>
      <c r="C411" s="12" t="s">
        <v>469</v>
      </c>
      <c r="D411" s="58"/>
      <c r="E411" s="39" t="str">
        <f t="shared" si="22"/>
        <v>Еще фото</v>
      </c>
      <c r="F411" s="13" t="s">
        <v>106</v>
      </c>
      <c r="G411" s="24" t="s">
        <v>77</v>
      </c>
      <c r="H411" s="24" t="s">
        <v>78</v>
      </c>
      <c r="I411" s="24" t="s">
        <v>79</v>
      </c>
      <c r="J411" s="14" t="s">
        <v>70</v>
      </c>
      <c r="K411" s="15" t="s">
        <v>30</v>
      </c>
      <c r="L411" s="60"/>
      <c r="M411" s="14" t="s">
        <v>344</v>
      </c>
      <c r="N411" s="14" t="s">
        <v>289</v>
      </c>
      <c r="O411" s="14"/>
      <c r="P411" s="15" t="s">
        <v>93</v>
      </c>
      <c r="Q411" s="16">
        <v>24599</v>
      </c>
      <c r="R411" s="17">
        <v>40</v>
      </c>
      <c r="S411" s="18">
        <v>16973.309999999998</v>
      </c>
      <c r="T411" s="19" t="s">
        <v>83</v>
      </c>
      <c r="U411" s="20" t="s">
        <v>308</v>
      </c>
      <c r="V411" s="28">
        <v>43.5</v>
      </c>
      <c r="W411" s="22">
        <v>5</v>
      </c>
      <c r="X411" s="23"/>
    </row>
    <row r="412" spans="1:24" s="1" customFormat="1" ht="17" customHeight="1" x14ac:dyDescent="0.3">
      <c r="A412" s="24" t="s">
        <v>23</v>
      </c>
      <c r="B412" s="24" t="s">
        <v>464</v>
      </c>
      <c r="C412" s="12" t="s">
        <v>469</v>
      </c>
      <c r="D412" s="59"/>
      <c r="E412" s="39" t="str">
        <f t="shared" si="22"/>
        <v>Еще фото</v>
      </c>
      <c r="F412" s="13" t="s">
        <v>106</v>
      </c>
      <c r="G412" s="24" t="s">
        <v>77</v>
      </c>
      <c r="H412" s="24" t="s">
        <v>78</v>
      </c>
      <c r="I412" s="24" t="s">
        <v>79</v>
      </c>
      <c r="J412" s="14" t="s">
        <v>70</v>
      </c>
      <c r="K412" s="15" t="s">
        <v>30</v>
      </c>
      <c r="L412" s="56"/>
      <c r="M412" s="14" t="s">
        <v>344</v>
      </c>
      <c r="N412" s="14" t="s">
        <v>289</v>
      </c>
      <c r="O412" s="14"/>
      <c r="P412" s="15" t="s">
        <v>93</v>
      </c>
      <c r="Q412" s="16">
        <v>24599</v>
      </c>
      <c r="R412" s="17">
        <v>40</v>
      </c>
      <c r="S412" s="18">
        <v>16973.309999999998</v>
      </c>
      <c r="T412" s="19" t="s">
        <v>83</v>
      </c>
      <c r="U412" s="20" t="s">
        <v>103</v>
      </c>
      <c r="V412" s="28">
        <v>44.5</v>
      </c>
      <c r="W412" s="22">
        <v>2</v>
      </c>
      <c r="X412" s="23"/>
    </row>
    <row r="413" spans="1:24" s="1" customFormat="1" ht="11" customHeight="1" x14ac:dyDescent="0.3">
      <c r="A413" s="11" t="s">
        <v>23</v>
      </c>
      <c r="B413" s="11" t="s">
        <v>464</v>
      </c>
      <c r="C413" s="12" t="s">
        <v>470</v>
      </c>
      <c r="D413" s="57"/>
      <c r="E413" s="39" t="str">
        <f t="shared" ref="E413:E422" si="23">HYPERLINK("https://www.google.ru/search?q=1011C127-401&amp;newwindow=1&amp;tbm=isch","Еще фото")</f>
        <v>Еще фото</v>
      </c>
      <c r="F413" s="29" t="s">
        <v>117</v>
      </c>
      <c r="G413" s="11" t="s">
        <v>77</v>
      </c>
      <c r="H413" s="11" t="s">
        <v>78</v>
      </c>
      <c r="I413" s="14" t="s">
        <v>79</v>
      </c>
      <c r="J413" s="14" t="s">
        <v>70</v>
      </c>
      <c r="K413" s="15" t="s">
        <v>30</v>
      </c>
      <c r="L413" s="55" t="s">
        <v>471</v>
      </c>
      <c r="M413" s="14" t="s">
        <v>344</v>
      </c>
      <c r="N413" s="14" t="s">
        <v>33</v>
      </c>
      <c r="O413" s="14"/>
      <c r="P413" s="15" t="s">
        <v>93</v>
      </c>
      <c r="Q413" s="16">
        <v>24499</v>
      </c>
      <c r="R413" s="17">
        <v>40</v>
      </c>
      <c r="S413" s="18">
        <v>16904.309999999998</v>
      </c>
      <c r="T413" s="19" t="s">
        <v>83</v>
      </c>
      <c r="U413" s="20" t="s">
        <v>114</v>
      </c>
      <c r="V413" s="22">
        <v>39</v>
      </c>
      <c r="W413" s="22">
        <v>2</v>
      </c>
      <c r="X413" s="23"/>
    </row>
    <row r="414" spans="1:24" s="1" customFormat="1" ht="11" customHeight="1" x14ac:dyDescent="0.3">
      <c r="A414" s="24" t="s">
        <v>23</v>
      </c>
      <c r="B414" s="24" t="s">
        <v>464</v>
      </c>
      <c r="C414" s="12" t="s">
        <v>470</v>
      </c>
      <c r="D414" s="58"/>
      <c r="E414" s="39" t="str">
        <f t="shared" si="23"/>
        <v>Еще фото</v>
      </c>
      <c r="F414" s="29" t="s">
        <v>117</v>
      </c>
      <c r="G414" s="24" t="s">
        <v>77</v>
      </c>
      <c r="H414" s="24" t="s">
        <v>78</v>
      </c>
      <c r="I414" s="24" t="s">
        <v>79</v>
      </c>
      <c r="J414" s="14" t="s">
        <v>70</v>
      </c>
      <c r="K414" s="15" t="s">
        <v>30</v>
      </c>
      <c r="L414" s="60"/>
      <c r="M414" s="14" t="s">
        <v>344</v>
      </c>
      <c r="N414" s="14" t="s">
        <v>33</v>
      </c>
      <c r="O414" s="14"/>
      <c r="P414" s="15" t="s">
        <v>93</v>
      </c>
      <c r="Q414" s="16">
        <v>24499</v>
      </c>
      <c r="R414" s="17">
        <v>40</v>
      </c>
      <c r="S414" s="18">
        <v>16904.309999999998</v>
      </c>
      <c r="T414" s="19" t="s">
        <v>83</v>
      </c>
      <c r="U414" s="20" t="s">
        <v>101</v>
      </c>
      <c r="V414" s="22">
        <v>40</v>
      </c>
      <c r="W414" s="22">
        <v>8</v>
      </c>
      <c r="X414" s="23"/>
    </row>
    <row r="415" spans="1:24" s="1" customFormat="1" ht="11" customHeight="1" x14ac:dyDescent="0.3">
      <c r="A415" s="24" t="s">
        <v>23</v>
      </c>
      <c r="B415" s="24" t="s">
        <v>464</v>
      </c>
      <c r="C415" s="12" t="s">
        <v>470</v>
      </c>
      <c r="D415" s="58"/>
      <c r="E415" s="39" t="str">
        <f t="shared" si="23"/>
        <v>Еще фото</v>
      </c>
      <c r="F415" s="29" t="s">
        <v>117</v>
      </c>
      <c r="G415" s="24" t="s">
        <v>77</v>
      </c>
      <c r="H415" s="24" t="s">
        <v>78</v>
      </c>
      <c r="I415" s="24" t="s">
        <v>79</v>
      </c>
      <c r="J415" s="14" t="s">
        <v>70</v>
      </c>
      <c r="K415" s="15" t="s">
        <v>30</v>
      </c>
      <c r="L415" s="60"/>
      <c r="M415" s="14" t="s">
        <v>344</v>
      </c>
      <c r="N415" s="14" t="s">
        <v>33</v>
      </c>
      <c r="O415" s="14"/>
      <c r="P415" s="15" t="s">
        <v>93</v>
      </c>
      <c r="Q415" s="16">
        <v>24499</v>
      </c>
      <c r="R415" s="17">
        <v>40</v>
      </c>
      <c r="S415" s="18">
        <v>16904.309999999998</v>
      </c>
      <c r="T415" s="19" t="s">
        <v>83</v>
      </c>
      <c r="U415" s="20" t="s">
        <v>109</v>
      </c>
      <c r="V415" s="28">
        <v>40.5</v>
      </c>
      <c r="W415" s="22">
        <v>14</v>
      </c>
      <c r="X415" s="23"/>
    </row>
    <row r="416" spans="1:24" s="1" customFormat="1" ht="11" customHeight="1" x14ac:dyDescent="0.3">
      <c r="A416" s="24" t="s">
        <v>23</v>
      </c>
      <c r="B416" s="24" t="s">
        <v>464</v>
      </c>
      <c r="C416" s="12" t="s">
        <v>470</v>
      </c>
      <c r="D416" s="58"/>
      <c r="E416" s="39" t="str">
        <f t="shared" si="23"/>
        <v>Еще фото</v>
      </c>
      <c r="F416" s="29" t="s">
        <v>117</v>
      </c>
      <c r="G416" s="24" t="s">
        <v>77</v>
      </c>
      <c r="H416" s="24" t="s">
        <v>78</v>
      </c>
      <c r="I416" s="24" t="s">
        <v>79</v>
      </c>
      <c r="J416" s="14" t="s">
        <v>70</v>
      </c>
      <c r="K416" s="15" t="s">
        <v>30</v>
      </c>
      <c r="L416" s="60"/>
      <c r="M416" s="14" t="s">
        <v>344</v>
      </c>
      <c r="N416" s="14" t="s">
        <v>33</v>
      </c>
      <c r="O416" s="14"/>
      <c r="P416" s="15" t="s">
        <v>93</v>
      </c>
      <c r="Q416" s="16">
        <v>24499</v>
      </c>
      <c r="R416" s="17">
        <v>40</v>
      </c>
      <c r="S416" s="18">
        <v>16904.309999999998</v>
      </c>
      <c r="T416" s="19" t="s">
        <v>83</v>
      </c>
      <c r="U416" s="20" t="s">
        <v>94</v>
      </c>
      <c r="V416" s="22">
        <v>41</v>
      </c>
      <c r="W416" s="22">
        <v>10</v>
      </c>
      <c r="X416" s="23"/>
    </row>
    <row r="417" spans="1:24" s="1" customFormat="1" ht="11" customHeight="1" x14ac:dyDescent="0.3">
      <c r="A417" s="24" t="s">
        <v>23</v>
      </c>
      <c r="B417" s="24" t="s">
        <v>464</v>
      </c>
      <c r="C417" s="12" t="s">
        <v>470</v>
      </c>
      <c r="D417" s="58"/>
      <c r="E417" s="39" t="str">
        <f t="shared" si="23"/>
        <v>Еще фото</v>
      </c>
      <c r="F417" s="29" t="s">
        <v>117</v>
      </c>
      <c r="G417" s="24" t="s">
        <v>77</v>
      </c>
      <c r="H417" s="24" t="s">
        <v>78</v>
      </c>
      <c r="I417" s="24" t="s">
        <v>79</v>
      </c>
      <c r="J417" s="14" t="s">
        <v>70</v>
      </c>
      <c r="K417" s="15" t="s">
        <v>30</v>
      </c>
      <c r="L417" s="60"/>
      <c r="M417" s="14" t="s">
        <v>344</v>
      </c>
      <c r="N417" s="14" t="s">
        <v>33</v>
      </c>
      <c r="O417" s="14"/>
      <c r="P417" s="15" t="s">
        <v>93</v>
      </c>
      <c r="Q417" s="16">
        <v>24499</v>
      </c>
      <c r="R417" s="17">
        <v>40</v>
      </c>
      <c r="S417" s="18">
        <v>16904.309999999998</v>
      </c>
      <c r="T417" s="19" t="s">
        <v>83</v>
      </c>
      <c r="U417" s="20" t="s">
        <v>95</v>
      </c>
      <c r="V417" s="22">
        <v>42</v>
      </c>
      <c r="W417" s="22">
        <v>15</v>
      </c>
      <c r="X417" s="23"/>
    </row>
    <row r="418" spans="1:24" s="1" customFormat="1" ht="11" customHeight="1" x14ac:dyDescent="0.3">
      <c r="A418" s="24" t="s">
        <v>23</v>
      </c>
      <c r="B418" s="24" t="s">
        <v>464</v>
      </c>
      <c r="C418" s="12" t="s">
        <v>470</v>
      </c>
      <c r="D418" s="58"/>
      <c r="E418" s="39" t="str">
        <f t="shared" si="23"/>
        <v>Еще фото</v>
      </c>
      <c r="F418" s="29" t="s">
        <v>117</v>
      </c>
      <c r="G418" s="24" t="s">
        <v>77</v>
      </c>
      <c r="H418" s="24" t="s">
        <v>78</v>
      </c>
      <c r="I418" s="24" t="s">
        <v>79</v>
      </c>
      <c r="J418" s="14" t="s">
        <v>70</v>
      </c>
      <c r="K418" s="15" t="s">
        <v>30</v>
      </c>
      <c r="L418" s="60"/>
      <c r="M418" s="14" t="s">
        <v>344</v>
      </c>
      <c r="N418" s="14" t="s">
        <v>33</v>
      </c>
      <c r="O418" s="14"/>
      <c r="P418" s="15" t="s">
        <v>93</v>
      </c>
      <c r="Q418" s="16">
        <v>24499</v>
      </c>
      <c r="R418" s="17">
        <v>40</v>
      </c>
      <c r="S418" s="18">
        <v>16904.309999999998</v>
      </c>
      <c r="T418" s="19" t="s">
        <v>83</v>
      </c>
      <c r="U418" s="20" t="s">
        <v>96</v>
      </c>
      <c r="V418" s="28">
        <v>42.5</v>
      </c>
      <c r="W418" s="22">
        <v>22</v>
      </c>
      <c r="X418" s="23"/>
    </row>
    <row r="419" spans="1:24" s="1" customFormat="1" ht="11" customHeight="1" x14ac:dyDescent="0.3">
      <c r="A419" s="24" t="s">
        <v>23</v>
      </c>
      <c r="B419" s="24" t="s">
        <v>464</v>
      </c>
      <c r="C419" s="12" t="s">
        <v>470</v>
      </c>
      <c r="D419" s="58"/>
      <c r="E419" s="39" t="str">
        <f t="shared" si="23"/>
        <v>Еще фото</v>
      </c>
      <c r="F419" s="29" t="s">
        <v>117</v>
      </c>
      <c r="G419" s="24" t="s">
        <v>77</v>
      </c>
      <c r="H419" s="24" t="s">
        <v>78</v>
      </c>
      <c r="I419" s="24" t="s">
        <v>79</v>
      </c>
      <c r="J419" s="14" t="s">
        <v>70</v>
      </c>
      <c r="K419" s="15" t="s">
        <v>30</v>
      </c>
      <c r="L419" s="60"/>
      <c r="M419" s="14" t="s">
        <v>344</v>
      </c>
      <c r="N419" s="14" t="s">
        <v>33</v>
      </c>
      <c r="O419" s="14"/>
      <c r="P419" s="15" t="s">
        <v>93</v>
      </c>
      <c r="Q419" s="16">
        <v>24499</v>
      </c>
      <c r="R419" s="17">
        <v>40</v>
      </c>
      <c r="S419" s="18">
        <v>16904.309999999998</v>
      </c>
      <c r="T419" s="19" t="s">
        <v>83</v>
      </c>
      <c r="U419" s="20" t="s">
        <v>102</v>
      </c>
      <c r="V419" s="22">
        <v>43</v>
      </c>
      <c r="W419" s="22">
        <v>13</v>
      </c>
      <c r="X419" s="23"/>
    </row>
    <row r="420" spans="1:24" s="1" customFormat="1" ht="11" customHeight="1" x14ac:dyDescent="0.3">
      <c r="A420" s="24" t="s">
        <v>23</v>
      </c>
      <c r="B420" s="24" t="s">
        <v>464</v>
      </c>
      <c r="C420" s="12" t="s">
        <v>470</v>
      </c>
      <c r="D420" s="58"/>
      <c r="E420" s="39" t="str">
        <f t="shared" si="23"/>
        <v>Еще фото</v>
      </c>
      <c r="F420" s="29" t="s">
        <v>117</v>
      </c>
      <c r="G420" s="24" t="s">
        <v>77</v>
      </c>
      <c r="H420" s="24" t="s">
        <v>78</v>
      </c>
      <c r="I420" s="24" t="s">
        <v>79</v>
      </c>
      <c r="J420" s="14" t="s">
        <v>70</v>
      </c>
      <c r="K420" s="15" t="s">
        <v>30</v>
      </c>
      <c r="L420" s="60"/>
      <c r="M420" s="14" t="s">
        <v>344</v>
      </c>
      <c r="N420" s="14" t="s">
        <v>33</v>
      </c>
      <c r="O420" s="14"/>
      <c r="P420" s="15" t="s">
        <v>93</v>
      </c>
      <c r="Q420" s="16">
        <v>24499</v>
      </c>
      <c r="R420" s="17">
        <v>40</v>
      </c>
      <c r="S420" s="18">
        <v>16904.309999999998</v>
      </c>
      <c r="T420" s="19" t="s">
        <v>83</v>
      </c>
      <c r="U420" s="20" t="s">
        <v>308</v>
      </c>
      <c r="V420" s="28">
        <v>43.5</v>
      </c>
      <c r="W420" s="22">
        <v>23</v>
      </c>
      <c r="X420" s="23"/>
    </row>
    <row r="421" spans="1:24" s="1" customFormat="1" ht="11" customHeight="1" x14ac:dyDescent="0.3">
      <c r="A421" s="24" t="s">
        <v>23</v>
      </c>
      <c r="B421" s="24" t="s">
        <v>464</v>
      </c>
      <c r="C421" s="12" t="s">
        <v>470</v>
      </c>
      <c r="D421" s="58"/>
      <c r="E421" s="39" t="str">
        <f t="shared" si="23"/>
        <v>Еще фото</v>
      </c>
      <c r="F421" s="29" t="s">
        <v>117</v>
      </c>
      <c r="G421" s="24" t="s">
        <v>77</v>
      </c>
      <c r="H421" s="24" t="s">
        <v>78</v>
      </c>
      <c r="I421" s="24" t="s">
        <v>79</v>
      </c>
      <c r="J421" s="14" t="s">
        <v>70</v>
      </c>
      <c r="K421" s="15" t="s">
        <v>30</v>
      </c>
      <c r="L421" s="60"/>
      <c r="M421" s="14" t="s">
        <v>344</v>
      </c>
      <c r="N421" s="14" t="s">
        <v>33</v>
      </c>
      <c r="O421" s="14"/>
      <c r="P421" s="15" t="s">
        <v>93</v>
      </c>
      <c r="Q421" s="16">
        <v>24499</v>
      </c>
      <c r="R421" s="17">
        <v>40</v>
      </c>
      <c r="S421" s="18">
        <v>16904.309999999998</v>
      </c>
      <c r="T421" s="19" t="s">
        <v>83</v>
      </c>
      <c r="U421" s="20" t="s">
        <v>103</v>
      </c>
      <c r="V421" s="28">
        <v>44.5</v>
      </c>
      <c r="W421" s="22">
        <v>6</v>
      </c>
      <c r="X421" s="23"/>
    </row>
    <row r="422" spans="1:24" s="1" customFormat="1" ht="11" customHeight="1" x14ac:dyDescent="0.3">
      <c r="A422" s="14" t="s">
        <v>23</v>
      </c>
      <c r="B422" s="14" t="s">
        <v>464</v>
      </c>
      <c r="C422" s="12" t="s">
        <v>470</v>
      </c>
      <c r="D422" s="59"/>
      <c r="E422" s="39" t="str">
        <f t="shared" si="23"/>
        <v>Еще фото</v>
      </c>
      <c r="F422" s="31" t="s">
        <v>117</v>
      </c>
      <c r="G422" s="14" t="s">
        <v>77</v>
      </c>
      <c r="H422" s="14" t="s">
        <v>78</v>
      </c>
      <c r="I422" s="14" t="s">
        <v>79</v>
      </c>
      <c r="J422" s="14" t="s">
        <v>70</v>
      </c>
      <c r="K422" s="14" t="s">
        <v>30</v>
      </c>
      <c r="L422" s="56"/>
      <c r="M422" s="14" t="s">
        <v>344</v>
      </c>
      <c r="N422" s="14" t="s">
        <v>33</v>
      </c>
      <c r="O422" s="14"/>
      <c r="P422" s="14" t="s">
        <v>93</v>
      </c>
      <c r="Q422" s="32">
        <v>24499</v>
      </c>
      <c r="R422" s="33">
        <v>40</v>
      </c>
      <c r="S422" s="34">
        <v>16904.309999999998</v>
      </c>
      <c r="T422" s="19" t="s">
        <v>83</v>
      </c>
      <c r="U422" s="20" t="s">
        <v>120</v>
      </c>
      <c r="V422" s="22">
        <v>45</v>
      </c>
      <c r="W422" s="22">
        <v>9</v>
      </c>
      <c r="X422" s="23"/>
    </row>
    <row r="423" spans="1:24" s="1" customFormat="1" ht="52.05" customHeight="1" x14ac:dyDescent="0.3">
      <c r="A423" s="11" t="s">
        <v>23</v>
      </c>
      <c r="B423" s="11" t="s">
        <v>472</v>
      </c>
      <c r="C423" s="12" t="s">
        <v>473</v>
      </c>
      <c r="D423" s="53"/>
      <c r="E423" s="39" t="str">
        <f>HYPERLINK("https://www.google.ru/search?q=1011C129-300&amp;newwindow=1&amp;tbm=isch","Еще фото")</f>
        <v>Еще фото</v>
      </c>
      <c r="F423" s="13" t="s">
        <v>106</v>
      </c>
      <c r="G423" s="11" t="s">
        <v>77</v>
      </c>
      <c r="H423" s="11" t="s">
        <v>78</v>
      </c>
      <c r="I423" s="14" t="s">
        <v>79</v>
      </c>
      <c r="J423" s="14" t="s">
        <v>153</v>
      </c>
      <c r="K423" s="15" t="s">
        <v>30</v>
      </c>
      <c r="L423" s="55" t="s">
        <v>474</v>
      </c>
      <c r="M423" s="14"/>
      <c r="N423" s="14" t="s">
        <v>100</v>
      </c>
      <c r="O423" s="14"/>
      <c r="P423" s="15" t="s">
        <v>93</v>
      </c>
      <c r="Q423" s="16">
        <v>19999</v>
      </c>
      <c r="R423" s="17">
        <v>40</v>
      </c>
      <c r="S423" s="18">
        <v>13799.309999999998</v>
      </c>
      <c r="T423" s="19" t="s">
        <v>83</v>
      </c>
      <c r="U423" s="20" t="s">
        <v>94</v>
      </c>
      <c r="V423" s="22">
        <v>41</v>
      </c>
      <c r="W423" s="22">
        <v>2</v>
      </c>
      <c r="X423" s="23"/>
    </row>
    <row r="424" spans="1:24" s="1" customFormat="1" ht="61.05" customHeight="1" x14ac:dyDescent="0.3">
      <c r="A424" s="24" t="s">
        <v>23</v>
      </c>
      <c r="B424" s="24" t="s">
        <v>472</v>
      </c>
      <c r="C424" s="12" t="s">
        <v>473</v>
      </c>
      <c r="D424" s="54"/>
      <c r="E424" s="39" t="str">
        <f>HYPERLINK("https://www.google.ru/search?q=1011C129-300&amp;newwindow=1&amp;tbm=isch","Еще фото")</f>
        <v>Еще фото</v>
      </c>
      <c r="F424" s="13" t="s">
        <v>106</v>
      </c>
      <c r="G424" s="24" t="s">
        <v>77</v>
      </c>
      <c r="H424" s="24" t="s">
        <v>78</v>
      </c>
      <c r="I424" s="24" t="s">
        <v>79</v>
      </c>
      <c r="J424" s="14" t="s">
        <v>153</v>
      </c>
      <c r="K424" s="15" t="s">
        <v>30</v>
      </c>
      <c r="L424" s="56"/>
      <c r="M424" s="14"/>
      <c r="N424" s="14" t="s">
        <v>100</v>
      </c>
      <c r="O424" s="14"/>
      <c r="P424" s="15" t="s">
        <v>93</v>
      </c>
      <c r="Q424" s="16">
        <v>19999</v>
      </c>
      <c r="R424" s="17">
        <v>40</v>
      </c>
      <c r="S424" s="18">
        <v>13799.309999999998</v>
      </c>
      <c r="T424" s="19" t="s">
        <v>83</v>
      </c>
      <c r="U424" s="20" t="s">
        <v>96</v>
      </c>
      <c r="V424" s="28">
        <v>42.5</v>
      </c>
      <c r="W424" s="22">
        <v>1</v>
      </c>
      <c r="X424" s="23"/>
    </row>
    <row r="425" spans="1:24" s="1" customFormat="1" ht="17" customHeight="1" x14ac:dyDescent="0.3">
      <c r="A425" s="11" t="s">
        <v>23</v>
      </c>
      <c r="B425" s="11" t="s">
        <v>239</v>
      </c>
      <c r="C425" s="12" t="s">
        <v>475</v>
      </c>
      <c r="D425" s="57"/>
      <c r="E425" s="39" t="str">
        <f t="shared" ref="E425:E430" si="24">HYPERLINK("https://www.google.ru/search?q=1011C143-400&amp;newwindow=1&amp;tbm=isch","Еще фото")</f>
        <v>Еще фото</v>
      </c>
      <c r="F425" s="13"/>
      <c r="G425" s="11" t="s">
        <v>77</v>
      </c>
      <c r="H425" s="11" t="s">
        <v>78</v>
      </c>
      <c r="I425" s="14" t="s">
        <v>79</v>
      </c>
      <c r="J425" s="14" t="s">
        <v>70</v>
      </c>
      <c r="K425" s="15" t="s">
        <v>30</v>
      </c>
      <c r="L425" s="55" t="s">
        <v>241</v>
      </c>
      <c r="M425" s="14" t="s">
        <v>242</v>
      </c>
      <c r="N425" s="14" t="s">
        <v>289</v>
      </c>
      <c r="O425" s="14"/>
      <c r="P425" s="15" t="s">
        <v>93</v>
      </c>
      <c r="Q425" s="16">
        <v>19599</v>
      </c>
      <c r="R425" s="17">
        <v>40</v>
      </c>
      <c r="S425" s="18">
        <v>13523.309999999998</v>
      </c>
      <c r="T425" s="19" t="s">
        <v>83</v>
      </c>
      <c r="U425" s="20" t="s">
        <v>101</v>
      </c>
      <c r="V425" s="22">
        <v>40</v>
      </c>
      <c r="W425" s="22">
        <v>1</v>
      </c>
      <c r="X425" s="23"/>
    </row>
    <row r="426" spans="1:24" s="1" customFormat="1" ht="17" customHeight="1" x14ac:dyDescent="0.3">
      <c r="A426" s="24" t="s">
        <v>23</v>
      </c>
      <c r="B426" s="24" t="s">
        <v>239</v>
      </c>
      <c r="C426" s="12" t="s">
        <v>475</v>
      </c>
      <c r="D426" s="58"/>
      <c r="E426" s="39" t="str">
        <f t="shared" si="24"/>
        <v>Еще фото</v>
      </c>
      <c r="F426" s="13"/>
      <c r="G426" s="24" t="s">
        <v>77</v>
      </c>
      <c r="H426" s="24" t="s">
        <v>78</v>
      </c>
      <c r="I426" s="24" t="s">
        <v>79</v>
      </c>
      <c r="J426" s="14" t="s">
        <v>70</v>
      </c>
      <c r="K426" s="15" t="s">
        <v>30</v>
      </c>
      <c r="L426" s="60"/>
      <c r="M426" s="14" t="s">
        <v>242</v>
      </c>
      <c r="N426" s="14" t="s">
        <v>289</v>
      </c>
      <c r="O426" s="14"/>
      <c r="P426" s="15" t="s">
        <v>93</v>
      </c>
      <c r="Q426" s="16">
        <v>19599</v>
      </c>
      <c r="R426" s="17">
        <v>40</v>
      </c>
      <c r="S426" s="18">
        <v>13523.309999999998</v>
      </c>
      <c r="T426" s="19" t="s">
        <v>83</v>
      </c>
      <c r="U426" s="20" t="s">
        <v>109</v>
      </c>
      <c r="V426" s="28">
        <v>40.5</v>
      </c>
      <c r="W426" s="22">
        <v>1</v>
      </c>
      <c r="X426" s="23"/>
    </row>
    <row r="427" spans="1:24" s="1" customFormat="1" ht="17" customHeight="1" x14ac:dyDescent="0.3">
      <c r="A427" s="24" t="s">
        <v>23</v>
      </c>
      <c r="B427" s="24" t="s">
        <v>239</v>
      </c>
      <c r="C427" s="12" t="s">
        <v>475</v>
      </c>
      <c r="D427" s="58"/>
      <c r="E427" s="39" t="str">
        <f t="shared" si="24"/>
        <v>Еще фото</v>
      </c>
      <c r="F427" s="13"/>
      <c r="G427" s="24" t="s">
        <v>77</v>
      </c>
      <c r="H427" s="24" t="s">
        <v>78</v>
      </c>
      <c r="I427" s="24" t="s">
        <v>79</v>
      </c>
      <c r="J427" s="14" t="s">
        <v>70</v>
      </c>
      <c r="K427" s="15" t="s">
        <v>30</v>
      </c>
      <c r="L427" s="60"/>
      <c r="M427" s="14" t="s">
        <v>242</v>
      </c>
      <c r="N427" s="14" t="s">
        <v>289</v>
      </c>
      <c r="O427" s="14"/>
      <c r="P427" s="15" t="s">
        <v>93</v>
      </c>
      <c r="Q427" s="16">
        <v>19599</v>
      </c>
      <c r="R427" s="17">
        <v>40</v>
      </c>
      <c r="S427" s="18">
        <v>13523.309999999998</v>
      </c>
      <c r="T427" s="19" t="s">
        <v>83</v>
      </c>
      <c r="U427" s="20" t="s">
        <v>94</v>
      </c>
      <c r="V427" s="22">
        <v>41</v>
      </c>
      <c r="W427" s="22">
        <v>1</v>
      </c>
      <c r="X427" s="23"/>
    </row>
    <row r="428" spans="1:24" s="1" customFormat="1" ht="17" customHeight="1" x14ac:dyDescent="0.3">
      <c r="A428" s="24" t="s">
        <v>23</v>
      </c>
      <c r="B428" s="24" t="s">
        <v>239</v>
      </c>
      <c r="C428" s="12" t="s">
        <v>475</v>
      </c>
      <c r="D428" s="58"/>
      <c r="E428" s="39" t="str">
        <f t="shared" si="24"/>
        <v>Еще фото</v>
      </c>
      <c r="F428" s="13"/>
      <c r="G428" s="24" t="s">
        <v>77</v>
      </c>
      <c r="H428" s="24" t="s">
        <v>78</v>
      </c>
      <c r="I428" s="24" t="s">
        <v>79</v>
      </c>
      <c r="J428" s="14" t="s">
        <v>70</v>
      </c>
      <c r="K428" s="15" t="s">
        <v>30</v>
      </c>
      <c r="L428" s="60"/>
      <c r="M428" s="14" t="s">
        <v>242</v>
      </c>
      <c r="N428" s="14" t="s">
        <v>289</v>
      </c>
      <c r="O428" s="14"/>
      <c r="P428" s="15" t="s">
        <v>93</v>
      </c>
      <c r="Q428" s="16">
        <v>19599</v>
      </c>
      <c r="R428" s="17">
        <v>40</v>
      </c>
      <c r="S428" s="18">
        <v>13523.309999999998</v>
      </c>
      <c r="T428" s="19" t="s">
        <v>83</v>
      </c>
      <c r="U428" s="20" t="s">
        <v>96</v>
      </c>
      <c r="V428" s="28">
        <v>42.5</v>
      </c>
      <c r="W428" s="22">
        <v>1</v>
      </c>
      <c r="X428" s="23"/>
    </row>
    <row r="429" spans="1:24" s="1" customFormat="1" ht="17" customHeight="1" x14ac:dyDescent="0.3">
      <c r="A429" s="24" t="s">
        <v>23</v>
      </c>
      <c r="B429" s="24" t="s">
        <v>239</v>
      </c>
      <c r="C429" s="12" t="s">
        <v>475</v>
      </c>
      <c r="D429" s="58"/>
      <c r="E429" s="39" t="str">
        <f t="shared" si="24"/>
        <v>Еще фото</v>
      </c>
      <c r="F429" s="13"/>
      <c r="G429" s="24" t="s">
        <v>77</v>
      </c>
      <c r="H429" s="24" t="s">
        <v>78</v>
      </c>
      <c r="I429" s="24" t="s">
        <v>79</v>
      </c>
      <c r="J429" s="14" t="s">
        <v>70</v>
      </c>
      <c r="K429" s="15" t="s">
        <v>30</v>
      </c>
      <c r="L429" s="60"/>
      <c r="M429" s="14" t="s">
        <v>242</v>
      </c>
      <c r="N429" s="14" t="s">
        <v>289</v>
      </c>
      <c r="O429" s="14"/>
      <c r="P429" s="15" t="s">
        <v>93</v>
      </c>
      <c r="Q429" s="16">
        <v>19599</v>
      </c>
      <c r="R429" s="17">
        <v>40</v>
      </c>
      <c r="S429" s="18">
        <v>13523.309999999998</v>
      </c>
      <c r="T429" s="19" t="s">
        <v>83</v>
      </c>
      <c r="U429" s="20" t="s">
        <v>102</v>
      </c>
      <c r="V429" s="22">
        <v>43</v>
      </c>
      <c r="W429" s="22">
        <v>2</v>
      </c>
      <c r="X429" s="23"/>
    </row>
    <row r="430" spans="1:24" s="1" customFormat="1" ht="22.05" customHeight="1" x14ac:dyDescent="0.3">
      <c r="A430" s="24" t="s">
        <v>23</v>
      </c>
      <c r="B430" s="24" t="s">
        <v>239</v>
      </c>
      <c r="C430" s="12" t="s">
        <v>475</v>
      </c>
      <c r="D430" s="59"/>
      <c r="E430" s="39" t="str">
        <f t="shared" si="24"/>
        <v>Еще фото</v>
      </c>
      <c r="F430" s="13"/>
      <c r="G430" s="24" t="s">
        <v>77</v>
      </c>
      <c r="H430" s="24" t="s">
        <v>78</v>
      </c>
      <c r="I430" s="24" t="s">
        <v>79</v>
      </c>
      <c r="J430" s="14" t="s">
        <v>70</v>
      </c>
      <c r="K430" s="15" t="s">
        <v>30</v>
      </c>
      <c r="L430" s="56"/>
      <c r="M430" s="14" t="s">
        <v>242</v>
      </c>
      <c r="N430" s="14" t="s">
        <v>289</v>
      </c>
      <c r="O430" s="14"/>
      <c r="P430" s="15" t="s">
        <v>93</v>
      </c>
      <c r="Q430" s="16">
        <v>19599</v>
      </c>
      <c r="R430" s="17">
        <v>40</v>
      </c>
      <c r="S430" s="18">
        <v>13523.309999999998</v>
      </c>
      <c r="T430" s="19" t="s">
        <v>83</v>
      </c>
      <c r="U430" s="20" t="s">
        <v>103</v>
      </c>
      <c r="V430" s="28">
        <v>44.5</v>
      </c>
      <c r="W430" s="22">
        <v>5</v>
      </c>
      <c r="X430" s="23"/>
    </row>
    <row r="431" spans="1:24" s="1" customFormat="1" ht="13.05" customHeight="1" x14ac:dyDescent="0.3">
      <c r="A431" s="11" t="s">
        <v>23</v>
      </c>
      <c r="B431" s="11" t="s">
        <v>239</v>
      </c>
      <c r="C431" s="12" t="s">
        <v>476</v>
      </c>
      <c r="D431" s="57"/>
      <c r="E431" s="39" t="str">
        <f t="shared" ref="E431:E438" si="25">HYPERLINK("https://www.google.ru/search?q=1011C143-401&amp;newwindow=1&amp;tbm=isch","Еще фото")</f>
        <v>Еще фото</v>
      </c>
      <c r="F431" s="13"/>
      <c r="G431" s="11" t="s">
        <v>77</v>
      </c>
      <c r="H431" s="11" t="s">
        <v>78</v>
      </c>
      <c r="I431" s="14" t="s">
        <v>79</v>
      </c>
      <c r="J431" s="14" t="s">
        <v>70</v>
      </c>
      <c r="K431" s="15" t="s">
        <v>30</v>
      </c>
      <c r="L431" s="55" t="s">
        <v>241</v>
      </c>
      <c r="M431" s="14" t="s">
        <v>242</v>
      </c>
      <c r="N431" s="14" t="s">
        <v>33</v>
      </c>
      <c r="O431" s="14"/>
      <c r="P431" s="15" t="s">
        <v>93</v>
      </c>
      <c r="Q431" s="16">
        <v>19599</v>
      </c>
      <c r="R431" s="17">
        <v>40</v>
      </c>
      <c r="S431" s="18">
        <v>13523.309999999998</v>
      </c>
      <c r="T431" s="19" t="s">
        <v>83</v>
      </c>
      <c r="U431" s="30" t="s">
        <v>101</v>
      </c>
      <c r="V431" s="22">
        <v>40</v>
      </c>
      <c r="W431" s="22">
        <v>3</v>
      </c>
      <c r="X431" s="23"/>
    </row>
    <row r="432" spans="1:24" s="1" customFormat="1" ht="13.05" customHeight="1" x14ac:dyDescent="0.3">
      <c r="A432" s="24" t="s">
        <v>23</v>
      </c>
      <c r="B432" s="24" t="s">
        <v>239</v>
      </c>
      <c r="C432" s="12" t="s">
        <v>476</v>
      </c>
      <c r="D432" s="58"/>
      <c r="E432" s="39" t="str">
        <f t="shared" si="25"/>
        <v>Еще фото</v>
      </c>
      <c r="F432" s="13"/>
      <c r="G432" s="24" t="s">
        <v>77</v>
      </c>
      <c r="H432" s="24" t="s">
        <v>78</v>
      </c>
      <c r="I432" s="24" t="s">
        <v>79</v>
      </c>
      <c r="J432" s="14" t="s">
        <v>70</v>
      </c>
      <c r="K432" s="15" t="s">
        <v>30</v>
      </c>
      <c r="L432" s="60"/>
      <c r="M432" s="14" t="s">
        <v>242</v>
      </c>
      <c r="N432" s="14" t="s">
        <v>33</v>
      </c>
      <c r="O432" s="14"/>
      <c r="P432" s="15" t="s">
        <v>93</v>
      </c>
      <c r="Q432" s="16">
        <v>19599</v>
      </c>
      <c r="R432" s="17">
        <v>40</v>
      </c>
      <c r="S432" s="18">
        <v>13523.309999999998</v>
      </c>
      <c r="T432" s="19" t="s">
        <v>83</v>
      </c>
      <c r="U432" s="20" t="s">
        <v>109</v>
      </c>
      <c r="V432" s="28">
        <v>40.5</v>
      </c>
      <c r="W432" s="22">
        <v>5</v>
      </c>
      <c r="X432" s="23"/>
    </row>
    <row r="433" spans="1:24" s="1" customFormat="1" ht="13.05" customHeight="1" x14ac:dyDescent="0.3">
      <c r="A433" s="24" t="s">
        <v>23</v>
      </c>
      <c r="B433" s="24" t="s">
        <v>239</v>
      </c>
      <c r="C433" s="12" t="s">
        <v>476</v>
      </c>
      <c r="D433" s="58"/>
      <c r="E433" s="39" t="str">
        <f t="shared" si="25"/>
        <v>Еще фото</v>
      </c>
      <c r="F433" s="13"/>
      <c r="G433" s="24" t="s">
        <v>77</v>
      </c>
      <c r="H433" s="24" t="s">
        <v>78</v>
      </c>
      <c r="I433" s="24" t="s">
        <v>79</v>
      </c>
      <c r="J433" s="14" t="s">
        <v>70</v>
      </c>
      <c r="K433" s="15" t="s">
        <v>30</v>
      </c>
      <c r="L433" s="60"/>
      <c r="M433" s="14" t="s">
        <v>242</v>
      </c>
      <c r="N433" s="14" t="s">
        <v>33</v>
      </c>
      <c r="O433" s="14"/>
      <c r="P433" s="15" t="s">
        <v>93</v>
      </c>
      <c r="Q433" s="16">
        <v>19599</v>
      </c>
      <c r="R433" s="17">
        <v>40</v>
      </c>
      <c r="S433" s="18">
        <v>13523.309999999998</v>
      </c>
      <c r="T433" s="19" t="s">
        <v>83</v>
      </c>
      <c r="U433" s="20" t="s">
        <v>94</v>
      </c>
      <c r="V433" s="22">
        <v>41</v>
      </c>
      <c r="W433" s="22">
        <v>3</v>
      </c>
      <c r="X433" s="23"/>
    </row>
    <row r="434" spans="1:24" s="1" customFormat="1" ht="13.05" customHeight="1" x14ac:dyDescent="0.3">
      <c r="A434" s="24" t="s">
        <v>23</v>
      </c>
      <c r="B434" s="24" t="s">
        <v>239</v>
      </c>
      <c r="C434" s="12" t="s">
        <v>476</v>
      </c>
      <c r="D434" s="58"/>
      <c r="E434" s="39" t="str">
        <f t="shared" si="25"/>
        <v>Еще фото</v>
      </c>
      <c r="F434" s="13"/>
      <c r="G434" s="24" t="s">
        <v>77</v>
      </c>
      <c r="H434" s="24" t="s">
        <v>78</v>
      </c>
      <c r="I434" s="24" t="s">
        <v>79</v>
      </c>
      <c r="J434" s="14" t="s">
        <v>70</v>
      </c>
      <c r="K434" s="15" t="s">
        <v>30</v>
      </c>
      <c r="L434" s="60"/>
      <c r="M434" s="14" t="s">
        <v>242</v>
      </c>
      <c r="N434" s="14" t="s">
        <v>33</v>
      </c>
      <c r="O434" s="14"/>
      <c r="P434" s="15" t="s">
        <v>93</v>
      </c>
      <c r="Q434" s="16">
        <v>19599</v>
      </c>
      <c r="R434" s="17">
        <v>40</v>
      </c>
      <c r="S434" s="18">
        <v>13523.309999999998</v>
      </c>
      <c r="T434" s="19" t="s">
        <v>83</v>
      </c>
      <c r="U434" s="20" t="s">
        <v>95</v>
      </c>
      <c r="V434" s="22">
        <v>42</v>
      </c>
      <c r="W434" s="22">
        <v>2</v>
      </c>
      <c r="X434" s="23"/>
    </row>
    <row r="435" spans="1:24" s="1" customFormat="1" ht="13.05" customHeight="1" x14ac:dyDescent="0.3">
      <c r="A435" s="24" t="s">
        <v>23</v>
      </c>
      <c r="B435" s="24" t="s">
        <v>239</v>
      </c>
      <c r="C435" s="12" t="s">
        <v>476</v>
      </c>
      <c r="D435" s="58"/>
      <c r="E435" s="39" t="str">
        <f t="shared" si="25"/>
        <v>Еще фото</v>
      </c>
      <c r="F435" s="13"/>
      <c r="G435" s="24" t="s">
        <v>77</v>
      </c>
      <c r="H435" s="24" t="s">
        <v>78</v>
      </c>
      <c r="I435" s="24" t="s">
        <v>79</v>
      </c>
      <c r="J435" s="14" t="s">
        <v>70</v>
      </c>
      <c r="K435" s="15" t="s">
        <v>30</v>
      </c>
      <c r="L435" s="60"/>
      <c r="M435" s="14" t="s">
        <v>242</v>
      </c>
      <c r="N435" s="14" t="s">
        <v>33</v>
      </c>
      <c r="O435" s="14"/>
      <c r="P435" s="15" t="s">
        <v>93</v>
      </c>
      <c r="Q435" s="16">
        <v>19599</v>
      </c>
      <c r="R435" s="17">
        <v>40</v>
      </c>
      <c r="S435" s="18">
        <v>13523.309999999998</v>
      </c>
      <c r="T435" s="19" t="s">
        <v>83</v>
      </c>
      <c r="U435" s="20" t="s">
        <v>96</v>
      </c>
      <c r="V435" s="28">
        <v>42.5</v>
      </c>
      <c r="W435" s="22">
        <v>7</v>
      </c>
      <c r="X435" s="23"/>
    </row>
    <row r="436" spans="1:24" s="1" customFormat="1" ht="13.05" customHeight="1" x14ac:dyDescent="0.3">
      <c r="A436" s="24" t="s">
        <v>23</v>
      </c>
      <c r="B436" s="24" t="s">
        <v>239</v>
      </c>
      <c r="C436" s="12" t="s">
        <v>476</v>
      </c>
      <c r="D436" s="58"/>
      <c r="E436" s="39" t="str">
        <f t="shared" si="25"/>
        <v>Еще фото</v>
      </c>
      <c r="F436" s="13"/>
      <c r="G436" s="24" t="s">
        <v>77</v>
      </c>
      <c r="H436" s="24" t="s">
        <v>78</v>
      </c>
      <c r="I436" s="24" t="s">
        <v>79</v>
      </c>
      <c r="J436" s="14" t="s">
        <v>70</v>
      </c>
      <c r="K436" s="15" t="s">
        <v>30</v>
      </c>
      <c r="L436" s="60"/>
      <c r="M436" s="14" t="s">
        <v>242</v>
      </c>
      <c r="N436" s="14" t="s">
        <v>33</v>
      </c>
      <c r="O436" s="14"/>
      <c r="P436" s="15" t="s">
        <v>93</v>
      </c>
      <c r="Q436" s="16">
        <v>19599</v>
      </c>
      <c r="R436" s="17">
        <v>40</v>
      </c>
      <c r="S436" s="18">
        <v>13523.309999999998</v>
      </c>
      <c r="T436" s="19" t="s">
        <v>83</v>
      </c>
      <c r="U436" s="20" t="s">
        <v>102</v>
      </c>
      <c r="V436" s="22">
        <v>43</v>
      </c>
      <c r="W436" s="22">
        <v>8</v>
      </c>
      <c r="X436" s="23"/>
    </row>
    <row r="437" spans="1:24" s="1" customFormat="1" ht="13.05" customHeight="1" x14ac:dyDescent="0.3">
      <c r="A437" s="24" t="s">
        <v>23</v>
      </c>
      <c r="B437" s="24" t="s">
        <v>239</v>
      </c>
      <c r="C437" s="12" t="s">
        <v>476</v>
      </c>
      <c r="D437" s="58"/>
      <c r="E437" s="39" t="str">
        <f t="shared" si="25"/>
        <v>Еще фото</v>
      </c>
      <c r="F437" s="13"/>
      <c r="G437" s="24" t="s">
        <v>77</v>
      </c>
      <c r="H437" s="24" t="s">
        <v>78</v>
      </c>
      <c r="I437" s="24" t="s">
        <v>79</v>
      </c>
      <c r="J437" s="14" t="s">
        <v>70</v>
      </c>
      <c r="K437" s="15" t="s">
        <v>30</v>
      </c>
      <c r="L437" s="60"/>
      <c r="M437" s="14" t="s">
        <v>242</v>
      </c>
      <c r="N437" s="14" t="s">
        <v>33</v>
      </c>
      <c r="O437" s="14"/>
      <c r="P437" s="15" t="s">
        <v>93</v>
      </c>
      <c r="Q437" s="16">
        <v>19599</v>
      </c>
      <c r="R437" s="17">
        <v>40</v>
      </c>
      <c r="S437" s="18">
        <v>13523.309999999998</v>
      </c>
      <c r="T437" s="19" t="s">
        <v>83</v>
      </c>
      <c r="U437" s="20" t="s">
        <v>308</v>
      </c>
      <c r="V437" s="28">
        <v>43.5</v>
      </c>
      <c r="W437" s="22">
        <v>3</v>
      </c>
      <c r="X437" s="23"/>
    </row>
    <row r="438" spans="1:24" s="1" customFormat="1" ht="18" customHeight="1" x14ac:dyDescent="0.3">
      <c r="A438" s="24" t="s">
        <v>23</v>
      </c>
      <c r="B438" s="24" t="s">
        <v>239</v>
      </c>
      <c r="C438" s="12" t="s">
        <v>476</v>
      </c>
      <c r="D438" s="59"/>
      <c r="E438" s="39" t="str">
        <f t="shared" si="25"/>
        <v>Еще фото</v>
      </c>
      <c r="F438" s="13"/>
      <c r="G438" s="24" t="s">
        <v>77</v>
      </c>
      <c r="H438" s="24" t="s">
        <v>78</v>
      </c>
      <c r="I438" s="24" t="s">
        <v>79</v>
      </c>
      <c r="J438" s="14" t="s">
        <v>70</v>
      </c>
      <c r="K438" s="15" t="s">
        <v>30</v>
      </c>
      <c r="L438" s="56"/>
      <c r="M438" s="14" t="s">
        <v>242</v>
      </c>
      <c r="N438" s="14" t="s">
        <v>33</v>
      </c>
      <c r="O438" s="14"/>
      <c r="P438" s="15" t="s">
        <v>93</v>
      </c>
      <c r="Q438" s="16">
        <v>19599</v>
      </c>
      <c r="R438" s="17">
        <v>40</v>
      </c>
      <c r="S438" s="18">
        <v>13523.309999999998</v>
      </c>
      <c r="T438" s="19" t="s">
        <v>83</v>
      </c>
      <c r="U438" s="20" t="s">
        <v>103</v>
      </c>
      <c r="V438" s="28">
        <v>44.5</v>
      </c>
      <c r="W438" s="22">
        <v>4</v>
      </c>
      <c r="X438" s="23"/>
    </row>
    <row r="439" spans="1:24" s="1" customFormat="1" ht="14" customHeight="1" x14ac:dyDescent="0.3">
      <c r="A439" s="11" t="s">
        <v>23</v>
      </c>
      <c r="B439" s="11" t="s">
        <v>477</v>
      </c>
      <c r="C439" s="12" t="s">
        <v>478</v>
      </c>
      <c r="D439" s="57"/>
      <c r="E439" s="39" t="str">
        <f t="shared" ref="E439:E445" si="26">HYPERLINK("https://www.google.ru/search?q=1011C144-002&amp;newwindow=1&amp;tbm=isch","Еще фото")</f>
        <v>Еще фото</v>
      </c>
      <c r="F439" s="29" t="s">
        <v>117</v>
      </c>
      <c r="G439" s="11" t="s">
        <v>77</v>
      </c>
      <c r="H439" s="11" t="s">
        <v>78</v>
      </c>
      <c r="I439" s="14" t="s">
        <v>79</v>
      </c>
      <c r="J439" s="14" t="s">
        <v>70</v>
      </c>
      <c r="K439" s="15" t="s">
        <v>30</v>
      </c>
      <c r="L439" s="55"/>
      <c r="M439" s="14"/>
      <c r="N439" s="14" t="s">
        <v>48</v>
      </c>
      <c r="O439" s="14"/>
      <c r="P439" s="15" t="s">
        <v>93</v>
      </c>
      <c r="Q439" s="16">
        <v>28699</v>
      </c>
      <c r="R439" s="17">
        <v>40</v>
      </c>
      <c r="S439" s="18">
        <v>19802.310000000001</v>
      </c>
      <c r="T439" s="19" t="s">
        <v>83</v>
      </c>
      <c r="U439" s="20" t="s">
        <v>94</v>
      </c>
      <c r="V439" s="22">
        <v>41</v>
      </c>
      <c r="W439" s="22">
        <v>2</v>
      </c>
      <c r="X439" s="23"/>
    </row>
    <row r="440" spans="1:24" s="1" customFormat="1" ht="14" customHeight="1" x14ac:dyDescent="0.3">
      <c r="A440" s="24" t="s">
        <v>23</v>
      </c>
      <c r="B440" s="24" t="s">
        <v>477</v>
      </c>
      <c r="C440" s="12" t="s">
        <v>478</v>
      </c>
      <c r="D440" s="58"/>
      <c r="E440" s="39" t="str">
        <f t="shared" si="26"/>
        <v>Еще фото</v>
      </c>
      <c r="F440" s="29" t="s">
        <v>117</v>
      </c>
      <c r="G440" s="24" t="s">
        <v>77</v>
      </c>
      <c r="H440" s="24" t="s">
        <v>78</v>
      </c>
      <c r="I440" s="24" t="s">
        <v>79</v>
      </c>
      <c r="J440" s="14" t="s">
        <v>70</v>
      </c>
      <c r="K440" s="15" t="s">
        <v>30</v>
      </c>
      <c r="L440" s="60"/>
      <c r="M440" s="14"/>
      <c r="N440" s="14" t="s">
        <v>48</v>
      </c>
      <c r="O440" s="14"/>
      <c r="P440" s="15" t="s">
        <v>93</v>
      </c>
      <c r="Q440" s="16">
        <v>28699</v>
      </c>
      <c r="R440" s="17">
        <v>40</v>
      </c>
      <c r="S440" s="18">
        <v>19802.310000000001</v>
      </c>
      <c r="T440" s="19" t="s">
        <v>83</v>
      </c>
      <c r="U440" s="20" t="s">
        <v>95</v>
      </c>
      <c r="V440" s="22">
        <v>42</v>
      </c>
      <c r="W440" s="22">
        <v>4</v>
      </c>
      <c r="X440" s="23"/>
    </row>
    <row r="441" spans="1:24" s="1" customFormat="1" ht="14" customHeight="1" x14ac:dyDescent="0.3">
      <c r="A441" s="24" t="s">
        <v>23</v>
      </c>
      <c r="B441" s="24" t="s">
        <v>477</v>
      </c>
      <c r="C441" s="12" t="s">
        <v>478</v>
      </c>
      <c r="D441" s="58"/>
      <c r="E441" s="39" t="str">
        <f t="shared" si="26"/>
        <v>Еще фото</v>
      </c>
      <c r="F441" s="29" t="s">
        <v>117</v>
      </c>
      <c r="G441" s="24" t="s">
        <v>77</v>
      </c>
      <c r="H441" s="24" t="s">
        <v>78</v>
      </c>
      <c r="I441" s="24" t="s">
        <v>79</v>
      </c>
      <c r="J441" s="14" t="s">
        <v>70</v>
      </c>
      <c r="K441" s="15" t="s">
        <v>30</v>
      </c>
      <c r="L441" s="60"/>
      <c r="M441" s="14"/>
      <c r="N441" s="14" t="s">
        <v>48</v>
      </c>
      <c r="O441" s="14"/>
      <c r="P441" s="15" t="s">
        <v>93</v>
      </c>
      <c r="Q441" s="16">
        <v>28699</v>
      </c>
      <c r="R441" s="17">
        <v>40</v>
      </c>
      <c r="S441" s="18">
        <v>19802.310000000001</v>
      </c>
      <c r="T441" s="19" t="s">
        <v>83</v>
      </c>
      <c r="U441" s="20" t="s">
        <v>96</v>
      </c>
      <c r="V441" s="28">
        <v>42.5</v>
      </c>
      <c r="W441" s="22">
        <v>4</v>
      </c>
      <c r="X441" s="23"/>
    </row>
    <row r="442" spans="1:24" s="1" customFormat="1" ht="14" customHeight="1" x14ac:dyDescent="0.3">
      <c r="A442" s="24" t="s">
        <v>23</v>
      </c>
      <c r="B442" s="24" t="s">
        <v>477</v>
      </c>
      <c r="C442" s="12" t="s">
        <v>478</v>
      </c>
      <c r="D442" s="58"/>
      <c r="E442" s="39" t="str">
        <f t="shared" si="26"/>
        <v>Еще фото</v>
      </c>
      <c r="F442" s="29" t="s">
        <v>117</v>
      </c>
      <c r="G442" s="24" t="s">
        <v>77</v>
      </c>
      <c r="H442" s="24" t="s">
        <v>78</v>
      </c>
      <c r="I442" s="24" t="s">
        <v>79</v>
      </c>
      <c r="J442" s="14" t="s">
        <v>70</v>
      </c>
      <c r="K442" s="15" t="s">
        <v>30</v>
      </c>
      <c r="L442" s="60"/>
      <c r="M442" s="14"/>
      <c r="N442" s="14" t="s">
        <v>48</v>
      </c>
      <c r="O442" s="14"/>
      <c r="P442" s="15" t="s">
        <v>93</v>
      </c>
      <c r="Q442" s="16">
        <v>28699</v>
      </c>
      <c r="R442" s="17">
        <v>40</v>
      </c>
      <c r="S442" s="18">
        <v>19802.310000000001</v>
      </c>
      <c r="T442" s="19" t="s">
        <v>83</v>
      </c>
      <c r="U442" s="20" t="s">
        <v>102</v>
      </c>
      <c r="V442" s="22">
        <v>43</v>
      </c>
      <c r="W442" s="22">
        <v>4</v>
      </c>
      <c r="X442" s="23"/>
    </row>
    <row r="443" spans="1:24" s="1" customFormat="1" ht="14" customHeight="1" x14ac:dyDescent="0.3">
      <c r="A443" s="24" t="s">
        <v>23</v>
      </c>
      <c r="B443" s="24" t="s">
        <v>477</v>
      </c>
      <c r="C443" s="12" t="s">
        <v>478</v>
      </c>
      <c r="D443" s="58"/>
      <c r="E443" s="39" t="str">
        <f t="shared" si="26"/>
        <v>Еще фото</v>
      </c>
      <c r="F443" s="29" t="s">
        <v>117</v>
      </c>
      <c r="G443" s="24" t="s">
        <v>77</v>
      </c>
      <c r="H443" s="24" t="s">
        <v>78</v>
      </c>
      <c r="I443" s="24" t="s">
        <v>79</v>
      </c>
      <c r="J443" s="14" t="s">
        <v>70</v>
      </c>
      <c r="K443" s="15" t="s">
        <v>30</v>
      </c>
      <c r="L443" s="60"/>
      <c r="M443" s="14"/>
      <c r="N443" s="14" t="s">
        <v>48</v>
      </c>
      <c r="O443" s="14"/>
      <c r="P443" s="15" t="s">
        <v>93</v>
      </c>
      <c r="Q443" s="16">
        <v>28699</v>
      </c>
      <c r="R443" s="17">
        <v>40</v>
      </c>
      <c r="S443" s="18">
        <v>19802.310000000001</v>
      </c>
      <c r="T443" s="19" t="s">
        <v>83</v>
      </c>
      <c r="U443" s="20" t="s">
        <v>308</v>
      </c>
      <c r="V443" s="28">
        <v>43.5</v>
      </c>
      <c r="W443" s="22">
        <v>6</v>
      </c>
      <c r="X443" s="23"/>
    </row>
    <row r="444" spans="1:24" s="1" customFormat="1" ht="14" customHeight="1" x14ac:dyDescent="0.3">
      <c r="A444" s="24" t="s">
        <v>23</v>
      </c>
      <c r="B444" s="24" t="s">
        <v>477</v>
      </c>
      <c r="C444" s="12" t="s">
        <v>478</v>
      </c>
      <c r="D444" s="58"/>
      <c r="E444" s="39" t="str">
        <f t="shared" si="26"/>
        <v>Еще фото</v>
      </c>
      <c r="F444" s="29" t="s">
        <v>117</v>
      </c>
      <c r="G444" s="24" t="s">
        <v>77</v>
      </c>
      <c r="H444" s="24" t="s">
        <v>78</v>
      </c>
      <c r="I444" s="24" t="s">
        <v>79</v>
      </c>
      <c r="J444" s="14" t="s">
        <v>70</v>
      </c>
      <c r="K444" s="15" t="s">
        <v>30</v>
      </c>
      <c r="L444" s="60"/>
      <c r="M444" s="14"/>
      <c r="N444" s="14" t="s">
        <v>48</v>
      </c>
      <c r="O444" s="14"/>
      <c r="P444" s="15" t="s">
        <v>93</v>
      </c>
      <c r="Q444" s="16">
        <v>28699</v>
      </c>
      <c r="R444" s="17">
        <v>40</v>
      </c>
      <c r="S444" s="18">
        <v>19802.310000000001</v>
      </c>
      <c r="T444" s="19" t="s">
        <v>83</v>
      </c>
      <c r="U444" s="20" t="s">
        <v>103</v>
      </c>
      <c r="V444" s="28">
        <v>44.5</v>
      </c>
      <c r="W444" s="22">
        <v>7</v>
      </c>
      <c r="X444" s="23"/>
    </row>
    <row r="445" spans="1:24" s="1" customFormat="1" ht="17" customHeight="1" x14ac:dyDescent="0.3">
      <c r="A445" s="24" t="s">
        <v>23</v>
      </c>
      <c r="B445" s="24" t="s">
        <v>477</v>
      </c>
      <c r="C445" s="12" t="s">
        <v>478</v>
      </c>
      <c r="D445" s="59"/>
      <c r="E445" s="39" t="str">
        <f t="shared" si="26"/>
        <v>Еще фото</v>
      </c>
      <c r="F445" s="29" t="s">
        <v>117</v>
      </c>
      <c r="G445" s="24" t="s">
        <v>77</v>
      </c>
      <c r="H445" s="24" t="s">
        <v>78</v>
      </c>
      <c r="I445" s="24" t="s">
        <v>79</v>
      </c>
      <c r="J445" s="14" t="s">
        <v>70</v>
      </c>
      <c r="K445" s="15" t="s">
        <v>30</v>
      </c>
      <c r="L445" s="56"/>
      <c r="M445" s="14"/>
      <c r="N445" s="14" t="s">
        <v>48</v>
      </c>
      <c r="O445" s="14"/>
      <c r="P445" s="15" t="s">
        <v>93</v>
      </c>
      <c r="Q445" s="16">
        <v>28699</v>
      </c>
      <c r="R445" s="17">
        <v>40</v>
      </c>
      <c r="S445" s="18">
        <v>19802.310000000001</v>
      </c>
      <c r="T445" s="19" t="s">
        <v>83</v>
      </c>
      <c r="U445" s="20" t="s">
        <v>120</v>
      </c>
      <c r="V445" s="22">
        <v>45</v>
      </c>
      <c r="W445" s="22">
        <v>9</v>
      </c>
      <c r="X445" s="23"/>
    </row>
    <row r="446" spans="1:24" s="1" customFormat="1" ht="52.05" customHeight="1" x14ac:dyDescent="0.3">
      <c r="A446" s="11" t="s">
        <v>23</v>
      </c>
      <c r="B446" s="11" t="s">
        <v>479</v>
      </c>
      <c r="C446" s="12" t="s">
        <v>480</v>
      </c>
      <c r="D446" s="53"/>
      <c r="E446" s="39" t="str">
        <f>HYPERLINK("https://www.google.ru/search?q=1011C153-001&amp;newwindow=1&amp;tbm=isch","Еще фото")</f>
        <v>Еще фото</v>
      </c>
      <c r="F446" s="13" t="s">
        <v>106</v>
      </c>
      <c r="G446" s="11" t="s">
        <v>77</v>
      </c>
      <c r="H446" s="11" t="s">
        <v>78</v>
      </c>
      <c r="I446" s="14" t="s">
        <v>79</v>
      </c>
      <c r="J446" s="14" t="s">
        <v>70</v>
      </c>
      <c r="K446" s="15" t="s">
        <v>30</v>
      </c>
      <c r="L446" s="55" t="s">
        <v>481</v>
      </c>
      <c r="M446" s="14" t="s">
        <v>482</v>
      </c>
      <c r="N446" s="14" t="s">
        <v>48</v>
      </c>
      <c r="O446" s="14"/>
      <c r="P446" s="15" t="s">
        <v>93</v>
      </c>
      <c r="Q446" s="16">
        <v>13499</v>
      </c>
      <c r="R446" s="17">
        <v>40</v>
      </c>
      <c r="S446" s="18">
        <v>9314.31</v>
      </c>
      <c r="T446" s="19" t="s">
        <v>83</v>
      </c>
      <c r="U446" s="20" t="s">
        <v>109</v>
      </c>
      <c r="V446" s="28">
        <v>40.5</v>
      </c>
      <c r="W446" s="22">
        <v>1</v>
      </c>
      <c r="X446" s="23"/>
    </row>
    <row r="447" spans="1:24" s="1" customFormat="1" ht="61.05" customHeight="1" x14ac:dyDescent="0.3">
      <c r="A447" s="24" t="s">
        <v>23</v>
      </c>
      <c r="B447" s="24" t="s">
        <v>479</v>
      </c>
      <c r="C447" s="12" t="s">
        <v>480</v>
      </c>
      <c r="D447" s="54"/>
      <c r="E447" s="39" t="str">
        <f>HYPERLINK("https://www.google.ru/search?q=1011C153-001&amp;newwindow=1&amp;tbm=isch","Еще фото")</f>
        <v>Еще фото</v>
      </c>
      <c r="F447" s="13" t="s">
        <v>106</v>
      </c>
      <c r="G447" s="24" t="s">
        <v>77</v>
      </c>
      <c r="H447" s="24" t="s">
        <v>78</v>
      </c>
      <c r="I447" s="24" t="s">
        <v>79</v>
      </c>
      <c r="J447" s="14" t="s">
        <v>70</v>
      </c>
      <c r="K447" s="15" t="s">
        <v>30</v>
      </c>
      <c r="L447" s="56"/>
      <c r="M447" s="14" t="s">
        <v>482</v>
      </c>
      <c r="N447" s="14" t="s">
        <v>48</v>
      </c>
      <c r="O447" s="14"/>
      <c r="P447" s="15" t="s">
        <v>93</v>
      </c>
      <c r="Q447" s="16">
        <v>13499</v>
      </c>
      <c r="R447" s="17">
        <v>40</v>
      </c>
      <c r="S447" s="18">
        <v>9314.31</v>
      </c>
      <c r="T447" s="19" t="s">
        <v>83</v>
      </c>
      <c r="U447" s="20" t="s">
        <v>102</v>
      </c>
      <c r="V447" s="22">
        <v>43</v>
      </c>
      <c r="W447" s="22">
        <v>2</v>
      </c>
      <c r="X447" s="23"/>
    </row>
    <row r="448" spans="1:24" s="1" customFormat="1" ht="17" customHeight="1" x14ac:dyDescent="0.3">
      <c r="A448" s="11" t="s">
        <v>23</v>
      </c>
      <c r="B448" s="11" t="s">
        <v>479</v>
      </c>
      <c r="C448" s="12" t="s">
        <v>483</v>
      </c>
      <c r="D448" s="57"/>
      <c r="E448" s="39" t="str">
        <f t="shared" ref="E448:E453" si="27">HYPERLINK("https://www.google.ru/search?q=1011C153-002&amp;newwindow=1&amp;tbm=isch","Еще фото")</f>
        <v>Еще фото</v>
      </c>
      <c r="F448" s="29" t="s">
        <v>117</v>
      </c>
      <c r="G448" s="11" t="s">
        <v>77</v>
      </c>
      <c r="H448" s="11" t="s">
        <v>78</v>
      </c>
      <c r="I448" s="14" t="s">
        <v>79</v>
      </c>
      <c r="J448" s="14" t="s">
        <v>70</v>
      </c>
      <c r="K448" s="15" t="s">
        <v>30</v>
      </c>
      <c r="L448" s="55" t="s">
        <v>481</v>
      </c>
      <c r="M448" s="14" t="s">
        <v>482</v>
      </c>
      <c r="N448" s="14" t="s">
        <v>48</v>
      </c>
      <c r="O448" s="14"/>
      <c r="P448" s="15" t="s">
        <v>93</v>
      </c>
      <c r="Q448" s="16">
        <v>13499</v>
      </c>
      <c r="R448" s="17">
        <v>40</v>
      </c>
      <c r="S448" s="18">
        <v>9314.31</v>
      </c>
      <c r="T448" s="19" t="s">
        <v>83</v>
      </c>
      <c r="U448" s="20" t="s">
        <v>87</v>
      </c>
      <c r="V448" s="21" t="s">
        <v>134</v>
      </c>
      <c r="W448" s="22">
        <v>27</v>
      </c>
      <c r="X448" s="23"/>
    </row>
    <row r="449" spans="1:24" s="1" customFormat="1" ht="17" customHeight="1" x14ac:dyDescent="0.3">
      <c r="A449" s="24" t="s">
        <v>23</v>
      </c>
      <c r="B449" s="24" t="s">
        <v>479</v>
      </c>
      <c r="C449" s="12" t="s">
        <v>483</v>
      </c>
      <c r="D449" s="58"/>
      <c r="E449" s="39" t="str">
        <f t="shared" si="27"/>
        <v>Еще фото</v>
      </c>
      <c r="F449" s="29" t="s">
        <v>117</v>
      </c>
      <c r="G449" s="24" t="s">
        <v>77</v>
      </c>
      <c r="H449" s="24" t="s">
        <v>78</v>
      </c>
      <c r="I449" s="24" t="s">
        <v>79</v>
      </c>
      <c r="J449" s="14" t="s">
        <v>70</v>
      </c>
      <c r="K449" s="15" t="s">
        <v>30</v>
      </c>
      <c r="L449" s="60"/>
      <c r="M449" s="14" t="s">
        <v>482</v>
      </c>
      <c r="N449" s="14" t="s">
        <v>48</v>
      </c>
      <c r="O449" s="14"/>
      <c r="P449" s="15" t="s">
        <v>93</v>
      </c>
      <c r="Q449" s="16">
        <v>13499</v>
      </c>
      <c r="R449" s="17">
        <v>40</v>
      </c>
      <c r="S449" s="18">
        <v>9314.31</v>
      </c>
      <c r="T449" s="19" t="s">
        <v>83</v>
      </c>
      <c r="U449" s="20" t="s">
        <v>101</v>
      </c>
      <c r="V449" s="22">
        <v>40</v>
      </c>
      <c r="W449" s="22">
        <v>76</v>
      </c>
      <c r="X449" s="23"/>
    </row>
    <row r="450" spans="1:24" s="1" customFormat="1" ht="17" customHeight="1" x14ac:dyDescent="0.3">
      <c r="A450" s="24" t="s">
        <v>23</v>
      </c>
      <c r="B450" s="24" t="s">
        <v>479</v>
      </c>
      <c r="C450" s="12" t="s">
        <v>483</v>
      </c>
      <c r="D450" s="58"/>
      <c r="E450" s="39" t="str">
        <f t="shared" si="27"/>
        <v>Еще фото</v>
      </c>
      <c r="F450" s="29" t="s">
        <v>117</v>
      </c>
      <c r="G450" s="24" t="s">
        <v>77</v>
      </c>
      <c r="H450" s="24" t="s">
        <v>78</v>
      </c>
      <c r="I450" s="24" t="s">
        <v>79</v>
      </c>
      <c r="J450" s="14" t="s">
        <v>70</v>
      </c>
      <c r="K450" s="15" t="s">
        <v>30</v>
      </c>
      <c r="L450" s="60"/>
      <c r="M450" s="14" t="s">
        <v>482</v>
      </c>
      <c r="N450" s="14" t="s">
        <v>48</v>
      </c>
      <c r="O450" s="14"/>
      <c r="P450" s="15" t="s">
        <v>93</v>
      </c>
      <c r="Q450" s="16">
        <v>13499</v>
      </c>
      <c r="R450" s="17">
        <v>40</v>
      </c>
      <c r="S450" s="18">
        <v>9314.31</v>
      </c>
      <c r="T450" s="19" t="s">
        <v>83</v>
      </c>
      <c r="U450" s="20" t="s">
        <v>109</v>
      </c>
      <c r="V450" s="28">
        <v>40.5</v>
      </c>
      <c r="W450" s="22">
        <v>87</v>
      </c>
      <c r="X450" s="23"/>
    </row>
    <row r="451" spans="1:24" s="1" customFormat="1" ht="17" customHeight="1" x14ac:dyDescent="0.3">
      <c r="A451" s="24" t="s">
        <v>23</v>
      </c>
      <c r="B451" s="24" t="s">
        <v>479</v>
      </c>
      <c r="C451" s="12" t="s">
        <v>483</v>
      </c>
      <c r="D451" s="58"/>
      <c r="E451" s="39" t="str">
        <f t="shared" si="27"/>
        <v>Еще фото</v>
      </c>
      <c r="F451" s="29" t="s">
        <v>117</v>
      </c>
      <c r="G451" s="24" t="s">
        <v>77</v>
      </c>
      <c r="H451" s="24" t="s">
        <v>78</v>
      </c>
      <c r="I451" s="24" t="s">
        <v>79</v>
      </c>
      <c r="J451" s="14" t="s">
        <v>70</v>
      </c>
      <c r="K451" s="15" t="s">
        <v>30</v>
      </c>
      <c r="L451" s="60"/>
      <c r="M451" s="14" t="s">
        <v>482</v>
      </c>
      <c r="N451" s="14" t="s">
        <v>48</v>
      </c>
      <c r="O451" s="14"/>
      <c r="P451" s="15" t="s">
        <v>93</v>
      </c>
      <c r="Q451" s="16">
        <v>13499</v>
      </c>
      <c r="R451" s="17">
        <v>40</v>
      </c>
      <c r="S451" s="18">
        <v>9314.31</v>
      </c>
      <c r="T451" s="19" t="s">
        <v>83</v>
      </c>
      <c r="U451" s="20" t="s">
        <v>95</v>
      </c>
      <c r="V451" s="22">
        <v>42</v>
      </c>
      <c r="W451" s="22">
        <v>75</v>
      </c>
      <c r="X451" s="23"/>
    </row>
    <row r="452" spans="1:24" s="1" customFormat="1" ht="17" customHeight="1" x14ac:dyDescent="0.3">
      <c r="A452" s="24" t="s">
        <v>23</v>
      </c>
      <c r="B452" s="24" t="s">
        <v>479</v>
      </c>
      <c r="C452" s="12" t="s">
        <v>483</v>
      </c>
      <c r="D452" s="58"/>
      <c r="E452" s="39" t="str">
        <f t="shared" si="27"/>
        <v>Еще фото</v>
      </c>
      <c r="F452" s="29" t="s">
        <v>117</v>
      </c>
      <c r="G452" s="24" t="s">
        <v>77</v>
      </c>
      <c r="H452" s="24" t="s">
        <v>78</v>
      </c>
      <c r="I452" s="24" t="s">
        <v>79</v>
      </c>
      <c r="J452" s="14" t="s">
        <v>70</v>
      </c>
      <c r="K452" s="15" t="s">
        <v>30</v>
      </c>
      <c r="L452" s="60"/>
      <c r="M452" s="14" t="s">
        <v>482</v>
      </c>
      <c r="N452" s="14" t="s">
        <v>48</v>
      </c>
      <c r="O452" s="14"/>
      <c r="P452" s="15" t="s">
        <v>93</v>
      </c>
      <c r="Q452" s="16">
        <v>13499</v>
      </c>
      <c r="R452" s="17">
        <v>40</v>
      </c>
      <c r="S452" s="18">
        <v>9314.31</v>
      </c>
      <c r="T452" s="19" t="s">
        <v>83</v>
      </c>
      <c r="U452" s="20" t="s">
        <v>96</v>
      </c>
      <c r="V452" s="28">
        <v>42.5</v>
      </c>
      <c r="W452" s="22">
        <v>36</v>
      </c>
      <c r="X452" s="23"/>
    </row>
    <row r="453" spans="1:24" s="1" customFormat="1" ht="22.05" customHeight="1" x14ac:dyDescent="0.3">
      <c r="A453" s="24" t="s">
        <v>23</v>
      </c>
      <c r="B453" s="24" t="s">
        <v>479</v>
      </c>
      <c r="C453" s="12" t="s">
        <v>483</v>
      </c>
      <c r="D453" s="59"/>
      <c r="E453" s="39" t="str">
        <f t="shared" si="27"/>
        <v>Еще фото</v>
      </c>
      <c r="F453" s="29" t="s">
        <v>117</v>
      </c>
      <c r="G453" s="24" t="s">
        <v>77</v>
      </c>
      <c r="H453" s="24" t="s">
        <v>78</v>
      </c>
      <c r="I453" s="24" t="s">
        <v>79</v>
      </c>
      <c r="J453" s="14" t="s">
        <v>70</v>
      </c>
      <c r="K453" s="15" t="s">
        <v>30</v>
      </c>
      <c r="L453" s="56"/>
      <c r="M453" s="14" t="s">
        <v>482</v>
      </c>
      <c r="N453" s="14" t="s">
        <v>48</v>
      </c>
      <c r="O453" s="14"/>
      <c r="P453" s="15" t="s">
        <v>93</v>
      </c>
      <c r="Q453" s="16">
        <v>13499</v>
      </c>
      <c r="R453" s="17">
        <v>40</v>
      </c>
      <c r="S453" s="18">
        <v>9314.31</v>
      </c>
      <c r="T453" s="19" t="s">
        <v>83</v>
      </c>
      <c r="U453" s="20" t="s">
        <v>308</v>
      </c>
      <c r="V453" s="28">
        <v>43.5</v>
      </c>
      <c r="W453" s="22">
        <v>1</v>
      </c>
      <c r="X453" s="23"/>
    </row>
    <row r="454" spans="1:24" s="1" customFormat="1" ht="13.05" customHeight="1" x14ac:dyDescent="0.3">
      <c r="A454" s="11" t="s">
        <v>23</v>
      </c>
      <c r="B454" s="11" t="s">
        <v>479</v>
      </c>
      <c r="C454" s="12" t="s">
        <v>484</v>
      </c>
      <c r="D454" s="57"/>
      <c r="E454" s="39" t="str">
        <f t="shared" ref="E454:E461" si="28">HYPERLINK("https://www.google.ru/search?q=1011C153-300&amp;newwindow=1&amp;tbm=isch","Еще фото")</f>
        <v>Еще фото</v>
      </c>
      <c r="F454" s="29" t="s">
        <v>117</v>
      </c>
      <c r="G454" s="11" t="s">
        <v>77</v>
      </c>
      <c r="H454" s="11" t="s">
        <v>78</v>
      </c>
      <c r="I454" s="14" t="s">
        <v>79</v>
      </c>
      <c r="J454" s="14" t="s">
        <v>70</v>
      </c>
      <c r="K454" s="15" t="s">
        <v>30</v>
      </c>
      <c r="L454" s="55" t="s">
        <v>481</v>
      </c>
      <c r="M454" s="14" t="s">
        <v>482</v>
      </c>
      <c r="N454" s="14" t="s">
        <v>100</v>
      </c>
      <c r="O454" s="14"/>
      <c r="P454" s="15" t="s">
        <v>93</v>
      </c>
      <c r="Q454" s="16">
        <v>13499</v>
      </c>
      <c r="R454" s="17">
        <v>40</v>
      </c>
      <c r="S454" s="18">
        <v>9314.31</v>
      </c>
      <c r="T454" s="19" t="s">
        <v>83</v>
      </c>
      <c r="U454" s="30" t="s">
        <v>114</v>
      </c>
      <c r="V454" s="22">
        <v>39</v>
      </c>
      <c r="W454" s="22">
        <v>1</v>
      </c>
      <c r="X454" s="23"/>
    </row>
    <row r="455" spans="1:24" s="1" customFormat="1" ht="13.05" customHeight="1" x14ac:dyDescent="0.3">
      <c r="A455" s="24" t="s">
        <v>23</v>
      </c>
      <c r="B455" s="24" t="s">
        <v>479</v>
      </c>
      <c r="C455" s="12" t="s">
        <v>484</v>
      </c>
      <c r="D455" s="58"/>
      <c r="E455" s="39" t="str">
        <f t="shared" si="28"/>
        <v>Еще фото</v>
      </c>
      <c r="F455" s="29" t="s">
        <v>117</v>
      </c>
      <c r="G455" s="24" t="s">
        <v>77</v>
      </c>
      <c r="H455" s="24" t="s">
        <v>78</v>
      </c>
      <c r="I455" s="24" t="s">
        <v>79</v>
      </c>
      <c r="J455" s="14" t="s">
        <v>70</v>
      </c>
      <c r="K455" s="15" t="s">
        <v>30</v>
      </c>
      <c r="L455" s="60"/>
      <c r="M455" s="14" t="s">
        <v>482</v>
      </c>
      <c r="N455" s="14" t="s">
        <v>100</v>
      </c>
      <c r="O455" s="14"/>
      <c r="P455" s="15" t="s">
        <v>93</v>
      </c>
      <c r="Q455" s="16">
        <v>13499</v>
      </c>
      <c r="R455" s="17">
        <v>40</v>
      </c>
      <c r="S455" s="18">
        <v>9314.31</v>
      </c>
      <c r="T455" s="19" t="s">
        <v>83</v>
      </c>
      <c r="U455" s="20" t="s">
        <v>94</v>
      </c>
      <c r="V455" s="22">
        <v>41</v>
      </c>
      <c r="W455" s="22">
        <v>3</v>
      </c>
      <c r="X455" s="23"/>
    </row>
    <row r="456" spans="1:24" s="1" customFormat="1" ht="13.05" customHeight="1" x14ac:dyDescent="0.3">
      <c r="A456" s="24" t="s">
        <v>23</v>
      </c>
      <c r="B456" s="24" t="s">
        <v>479</v>
      </c>
      <c r="C456" s="12" t="s">
        <v>484</v>
      </c>
      <c r="D456" s="58"/>
      <c r="E456" s="39" t="str">
        <f t="shared" si="28"/>
        <v>Еще фото</v>
      </c>
      <c r="F456" s="29" t="s">
        <v>117</v>
      </c>
      <c r="G456" s="24" t="s">
        <v>77</v>
      </c>
      <c r="H456" s="24" t="s">
        <v>78</v>
      </c>
      <c r="I456" s="24" t="s">
        <v>79</v>
      </c>
      <c r="J456" s="14" t="s">
        <v>70</v>
      </c>
      <c r="K456" s="15" t="s">
        <v>30</v>
      </c>
      <c r="L456" s="60"/>
      <c r="M456" s="14" t="s">
        <v>482</v>
      </c>
      <c r="N456" s="14" t="s">
        <v>100</v>
      </c>
      <c r="O456" s="14"/>
      <c r="P456" s="15" t="s">
        <v>93</v>
      </c>
      <c r="Q456" s="16">
        <v>13499</v>
      </c>
      <c r="R456" s="17">
        <v>40</v>
      </c>
      <c r="S456" s="18">
        <v>9314.31</v>
      </c>
      <c r="T456" s="19" t="s">
        <v>83</v>
      </c>
      <c r="U456" s="20" t="s">
        <v>95</v>
      </c>
      <c r="V456" s="22">
        <v>42</v>
      </c>
      <c r="W456" s="22">
        <v>4</v>
      </c>
      <c r="X456" s="23"/>
    </row>
    <row r="457" spans="1:24" s="1" customFormat="1" ht="13.05" customHeight="1" x14ac:dyDescent="0.3">
      <c r="A457" s="24" t="s">
        <v>23</v>
      </c>
      <c r="B457" s="24" t="s">
        <v>479</v>
      </c>
      <c r="C457" s="12" t="s">
        <v>484</v>
      </c>
      <c r="D457" s="58"/>
      <c r="E457" s="39" t="str">
        <f t="shared" si="28"/>
        <v>Еще фото</v>
      </c>
      <c r="F457" s="29" t="s">
        <v>117</v>
      </c>
      <c r="G457" s="24" t="s">
        <v>77</v>
      </c>
      <c r="H457" s="24" t="s">
        <v>78</v>
      </c>
      <c r="I457" s="24" t="s">
        <v>79</v>
      </c>
      <c r="J457" s="14" t="s">
        <v>70</v>
      </c>
      <c r="K457" s="15" t="s">
        <v>30</v>
      </c>
      <c r="L457" s="60"/>
      <c r="M457" s="14" t="s">
        <v>482</v>
      </c>
      <c r="N457" s="14" t="s">
        <v>100</v>
      </c>
      <c r="O457" s="14"/>
      <c r="P457" s="15" t="s">
        <v>93</v>
      </c>
      <c r="Q457" s="16">
        <v>13499</v>
      </c>
      <c r="R457" s="17">
        <v>40</v>
      </c>
      <c r="S457" s="18">
        <v>9314.31</v>
      </c>
      <c r="T457" s="19" t="s">
        <v>83</v>
      </c>
      <c r="U457" s="20" t="s">
        <v>96</v>
      </c>
      <c r="V457" s="28">
        <v>42.5</v>
      </c>
      <c r="W457" s="22">
        <v>5</v>
      </c>
      <c r="X457" s="23"/>
    </row>
    <row r="458" spans="1:24" s="1" customFormat="1" ht="13.05" customHeight="1" x14ac:dyDescent="0.3">
      <c r="A458" s="24" t="s">
        <v>23</v>
      </c>
      <c r="B458" s="24" t="s">
        <v>479</v>
      </c>
      <c r="C458" s="12" t="s">
        <v>484</v>
      </c>
      <c r="D458" s="58"/>
      <c r="E458" s="39" t="str">
        <f t="shared" si="28"/>
        <v>Еще фото</v>
      </c>
      <c r="F458" s="29" t="s">
        <v>117</v>
      </c>
      <c r="G458" s="24" t="s">
        <v>77</v>
      </c>
      <c r="H458" s="24" t="s">
        <v>78</v>
      </c>
      <c r="I458" s="24" t="s">
        <v>79</v>
      </c>
      <c r="J458" s="14" t="s">
        <v>70</v>
      </c>
      <c r="K458" s="15" t="s">
        <v>30</v>
      </c>
      <c r="L458" s="60"/>
      <c r="M458" s="14" t="s">
        <v>482</v>
      </c>
      <c r="N458" s="14" t="s">
        <v>100</v>
      </c>
      <c r="O458" s="14"/>
      <c r="P458" s="15" t="s">
        <v>93</v>
      </c>
      <c r="Q458" s="16">
        <v>13499</v>
      </c>
      <c r="R458" s="17">
        <v>40</v>
      </c>
      <c r="S458" s="18">
        <v>9314.31</v>
      </c>
      <c r="T458" s="19" t="s">
        <v>83</v>
      </c>
      <c r="U458" s="20" t="s">
        <v>102</v>
      </c>
      <c r="V458" s="22">
        <v>43</v>
      </c>
      <c r="W458" s="22">
        <v>2</v>
      </c>
      <c r="X458" s="23"/>
    </row>
    <row r="459" spans="1:24" s="1" customFormat="1" ht="13.05" customHeight="1" x14ac:dyDescent="0.3">
      <c r="A459" s="24" t="s">
        <v>23</v>
      </c>
      <c r="B459" s="24" t="s">
        <v>479</v>
      </c>
      <c r="C459" s="12" t="s">
        <v>484</v>
      </c>
      <c r="D459" s="58"/>
      <c r="E459" s="39" t="str">
        <f t="shared" si="28"/>
        <v>Еще фото</v>
      </c>
      <c r="F459" s="29" t="s">
        <v>117</v>
      </c>
      <c r="G459" s="24" t="s">
        <v>77</v>
      </c>
      <c r="H459" s="24" t="s">
        <v>78</v>
      </c>
      <c r="I459" s="24" t="s">
        <v>79</v>
      </c>
      <c r="J459" s="14" t="s">
        <v>70</v>
      </c>
      <c r="K459" s="15" t="s">
        <v>30</v>
      </c>
      <c r="L459" s="60"/>
      <c r="M459" s="14" t="s">
        <v>482</v>
      </c>
      <c r="N459" s="14" t="s">
        <v>100</v>
      </c>
      <c r="O459" s="14"/>
      <c r="P459" s="15" t="s">
        <v>93</v>
      </c>
      <c r="Q459" s="16">
        <v>13499</v>
      </c>
      <c r="R459" s="17">
        <v>40</v>
      </c>
      <c r="S459" s="18">
        <v>9314.31</v>
      </c>
      <c r="T459" s="19" t="s">
        <v>83</v>
      </c>
      <c r="U459" s="20" t="s">
        <v>308</v>
      </c>
      <c r="V459" s="28">
        <v>43.5</v>
      </c>
      <c r="W459" s="22">
        <v>1</v>
      </c>
      <c r="X459" s="23"/>
    </row>
    <row r="460" spans="1:24" s="1" customFormat="1" ht="13.05" customHeight="1" x14ac:dyDescent="0.3">
      <c r="A460" s="24" t="s">
        <v>23</v>
      </c>
      <c r="B460" s="24" t="s">
        <v>479</v>
      </c>
      <c r="C460" s="12" t="s">
        <v>484</v>
      </c>
      <c r="D460" s="58"/>
      <c r="E460" s="39" t="str">
        <f t="shared" si="28"/>
        <v>Еще фото</v>
      </c>
      <c r="F460" s="29" t="s">
        <v>117</v>
      </c>
      <c r="G460" s="24" t="s">
        <v>77</v>
      </c>
      <c r="H460" s="24" t="s">
        <v>78</v>
      </c>
      <c r="I460" s="24" t="s">
        <v>79</v>
      </c>
      <c r="J460" s="14" t="s">
        <v>70</v>
      </c>
      <c r="K460" s="15" t="s">
        <v>30</v>
      </c>
      <c r="L460" s="60"/>
      <c r="M460" s="14" t="s">
        <v>482</v>
      </c>
      <c r="N460" s="14" t="s">
        <v>100</v>
      </c>
      <c r="O460" s="14"/>
      <c r="P460" s="15" t="s">
        <v>93</v>
      </c>
      <c r="Q460" s="16">
        <v>13499</v>
      </c>
      <c r="R460" s="17">
        <v>40</v>
      </c>
      <c r="S460" s="18">
        <v>9314.31</v>
      </c>
      <c r="T460" s="19" t="s">
        <v>83</v>
      </c>
      <c r="U460" s="20" t="s">
        <v>103</v>
      </c>
      <c r="V460" s="28">
        <v>44.5</v>
      </c>
      <c r="W460" s="22">
        <v>5</v>
      </c>
      <c r="X460" s="23"/>
    </row>
    <row r="461" spans="1:24" s="1" customFormat="1" ht="18" customHeight="1" x14ac:dyDescent="0.3">
      <c r="A461" s="24" t="s">
        <v>23</v>
      </c>
      <c r="B461" s="24" t="s">
        <v>479</v>
      </c>
      <c r="C461" s="12" t="s">
        <v>484</v>
      </c>
      <c r="D461" s="59"/>
      <c r="E461" s="39" t="str">
        <f t="shared" si="28"/>
        <v>Еще фото</v>
      </c>
      <c r="F461" s="29" t="s">
        <v>117</v>
      </c>
      <c r="G461" s="24" t="s">
        <v>77</v>
      </c>
      <c r="H461" s="24" t="s">
        <v>78</v>
      </c>
      <c r="I461" s="24" t="s">
        <v>79</v>
      </c>
      <c r="J461" s="14" t="s">
        <v>70</v>
      </c>
      <c r="K461" s="15" t="s">
        <v>30</v>
      </c>
      <c r="L461" s="56"/>
      <c r="M461" s="14" t="s">
        <v>482</v>
      </c>
      <c r="N461" s="14" t="s">
        <v>100</v>
      </c>
      <c r="O461" s="14"/>
      <c r="P461" s="15" t="s">
        <v>93</v>
      </c>
      <c r="Q461" s="16">
        <v>13499</v>
      </c>
      <c r="R461" s="17">
        <v>40</v>
      </c>
      <c r="S461" s="18">
        <v>9314.31</v>
      </c>
      <c r="T461" s="19" t="s">
        <v>83</v>
      </c>
      <c r="U461" s="20" t="s">
        <v>120</v>
      </c>
      <c r="V461" s="22">
        <v>45</v>
      </c>
      <c r="W461" s="22">
        <v>1</v>
      </c>
      <c r="X461" s="23"/>
    </row>
    <row r="462" spans="1:24" s="1" customFormat="1" ht="21" customHeight="1" x14ac:dyDescent="0.3">
      <c r="A462" s="11" t="s">
        <v>23</v>
      </c>
      <c r="B462" s="11" t="s">
        <v>479</v>
      </c>
      <c r="C462" s="25" t="s">
        <v>485</v>
      </c>
      <c r="D462" s="57"/>
      <c r="E462" s="39" t="str">
        <f>HYPERLINK("https://www.google.ru/search?q=1011C153-400&amp;newwindow=1&amp;tbm=isch","Еще фото")</f>
        <v>Еще фото</v>
      </c>
      <c r="F462" s="13" t="s">
        <v>106</v>
      </c>
      <c r="G462" s="11" t="s">
        <v>77</v>
      </c>
      <c r="H462" s="11" t="s">
        <v>78</v>
      </c>
      <c r="I462" s="14" t="s">
        <v>79</v>
      </c>
      <c r="J462" s="14" t="s">
        <v>70</v>
      </c>
      <c r="K462" s="15" t="s">
        <v>30</v>
      </c>
      <c r="L462" s="55" t="s">
        <v>481</v>
      </c>
      <c r="M462" s="14" t="s">
        <v>482</v>
      </c>
      <c r="N462" s="14" t="s">
        <v>33</v>
      </c>
      <c r="O462" s="14"/>
      <c r="P462" s="15" t="s">
        <v>93</v>
      </c>
      <c r="Q462" s="16">
        <v>14199</v>
      </c>
      <c r="R462" s="17">
        <v>40</v>
      </c>
      <c r="S462" s="18">
        <v>9797.31</v>
      </c>
      <c r="T462" s="19" t="s">
        <v>83</v>
      </c>
      <c r="U462" s="20" t="s">
        <v>87</v>
      </c>
      <c r="V462" s="21" t="s">
        <v>134</v>
      </c>
      <c r="W462" s="22">
        <v>1</v>
      </c>
      <c r="X462" s="23"/>
    </row>
    <row r="463" spans="1:24" s="1" customFormat="1" ht="21" customHeight="1" x14ac:dyDescent="0.3">
      <c r="A463" s="24" t="s">
        <v>23</v>
      </c>
      <c r="B463" s="24" t="s">
        <v>479</v>
      </c>
      <c r="C463" s="26" t="s">
        <v>485</v>
      </c>
      <c r="D463" s="58"/>
      <c r="E463" s="39" t="str">
        <f>HYPERLINK("https://www.google.ru/search?q=1011C153-400&amp;newwindow=1&amp;tbm=isch","Еще фото")</f>
        <v>Еще фото</v>
      </c>
      <c r="F463" s="13" t="s">
        <v>106</v>
      </c>
      <c r="G463" s="24" t="s">
        <v>77</v>
      </c>
      <c r="H463" s="24" t="s">
        <v>78</v>
      </c>
      <c r="I463" s="24" t="s">
        <v>79</v>
      </c>
      <c r="J463" s="14" t="s">
        <v>70</v>
      </c>
      <c r="K463" s="15" t="s">
        <v>30</v>
      </c>
      <c r="L463" s="60"/>
      <c r="M463" s="14" t="s">
        <v>482</v>
      </c>
      <c r="N463" s="14" t="s">
        <v>33</v>
      </c>
      <c r="O463" s="14"/>
      <c r="P463" s="15" t="s">
        <v>93</v>
      </c>
      <c r="Q463" s="16">
        <v>14199</v>
      </c>
      <c r="R463" s="17">
        <v>40</v>
      </c>
      <c r="S463" s="18">
        <v>9797.31</v>
      </c>
      <c r="T463" s="19" t="s">
        <v>83</v>
      </c>
      <c r="U463" s="20" t="s">
        <v>114</v>
      </c>
      <c r="V463" s="22">
        <v>39</v>
      </c>
      <c r="W463" s="22">
        <v>2</v>
      </c>
      <c r="X463" s="23"/>
    </row>
    <row r="464" spans="1:24" s="1" customFormat="1" ht="21" customHeight="1" x14ac:dyDescent="0.3">
      <c r="A464" s="24" t="s">
        <v>23</v>
      </c>
      <c r="B464" s="24" t="s">
        <v>479</v>
      </c>
      <c r="C464" s="26" t="s">
        <v>485</v>
      </c>
      <c r="D464" s="58"/>
      <c r="E464" s="39" t="str">
        <f>HYPERLINK("https://www.google.ru/search?q=1011C153-400&amp;newwindow=1&amp;tbm=isch","Еще фото")</f>
        <v>Еще фото</v>
      </c>
      <c r="F464" s="13" t="s">
        <v>106</v>
      </c>
      <c r="G464" s="24" t="s">
        <v>77</v>
      </c>
      <c r="H464" s="24" t="s">
        <v>78</v>
      </c>
      <c r="I464" s="24" t="s">
        <v>79</v>
      </c>
      <c r="J464" s="14" t="s">
        <v>70</v>
      </c>
      <c r="K464" s="15" t="s">
        <v>30</v>
      </c>
      <c r="L464" s="60"/>
      <c r="M464" s="14" t="s">
        <v>482</v>
      </c>
      <c r="N464" s="14" t="s">
        <v>33</v>
      </c>
      <c r="O464" s="14"/>
      <c r="P464" s="15" t="s">
        <v>93</v>
      </c>
      <c r="Q464" s="16">
        <v>14199</v>
      </c>
      <c r="R464" s="17">
        <v>40</v>
      </c>
      <c r="S464" s="18">
        <v>9797.31</v>
      </c>
      <c r="T464" s="19" t="s">
        <v>83</v>
      </c>
      <c r="U464" s="20" t="s">
        <v>101</v>
      </c>
      <c r="V464" s="22">
        <v>40</v>
      </c>
      <c r="W464" s="22">
        <v>1</v>
      </c>
      <c r="X464" s="23"/>
    </row>
    <row r="465" spans="1:24" s="1" customFormat="1" ht="21" customHeight="1" x14ac:dyDescent="0.3">
      <c r="A465" s="24" t="s">
        <v>23</v>
      </c>
      <c r="B465" s="24" t="s">
        <v>479</v>
      </c>
      <c r="C465" s="26" t="s">
        <v>485</v>
      </c>
      <c r="D465" s="58"/>
      <c r="E465" s="39" t="str">
        <f>HYPERLINK("https://www.google.ru/search?q=1011C153-400&amp;newwindow=1&amp;tbm=isch","Еще фото")</f>
        <v>Еще фото</v>
      </c>
      <c r="F465" s="13" t="s">
        <v>106</v>
      </c>
      <c r="G465" s="24" t="s">
        <v>77</v>
      </c>
      <c r="H465" s="24" t="s">
        <v>78</v>
      </c>
      <c r="I465" s="24" t="s">
        <v>79</v>
      </c>
      <c r="J465" s="14" t="s">
        <v>70</v>
      </c>
      <c r="K465" s="15" t="s">
        <v>30</v>
      </c>
      <c r="L465" s="60"/>
      <c r="M465" s="14" t="s">
        <v>482</v>
      </c>
      <c r="N465" s="14" t="s">
        <v>33</v>
      </c>
      <c r="O465" s="14"/>
      <c r="P465" s="15" t="s">
        <v>93</v>
      </c>
      <c r="Q465" s="16">
        <v>14199</v>
      </c>
      <c r="R465" s="17">
        <v>40</v>
      </c>
      <c r="S465" s="18">
        <v>9797.31</v>
      </c>
      <c r="T465" s="19" t="s">
        <v>83</v>
      </c>
      <c r="U465" s="20" t="s">
        <v>109</v>
      </c>
      <c r="V465" s="28">
        <v>40.5</v>
      </c>
      <c r="W465" s="22">
        <v>1</v>
      </c>
      <c r="X465" s="23"/>
    </row>
    <row r="466" spans="1:24" s="1" customFormat="1" ht="32" customHeight="1" x14ac:dyDescent="0.3">
      <c r="A466" s="24" t="s">
        <v>23</v>
      </c>
      <c r="B466" s="24" t="s">
        <v>479</v>
      </c>
      <c r="C466" s="26" t="s">
        <v>485</v>
      </c>
      <c r="D466" s="59"/>
      <c r="E466" s="39" t="str">
        <f>HYPERLINK("https://www.google.ru/search?q=1011C153-400&amp;newwindow=1&amp;tbm=isch","Еще фото")</f>
        <v>Еще фото</v>
      </c>
      <c r="F466" s="13" t="s">
        <v>106</v>
      </c>
      <c r="G466" s="24" t="s">
        <v>77</v>
      </c>
      <c r="H466" s="24" t="s">
        <v>78</v>
      </c>
      <c r="I466" s="24" t="s">
        <v>79</v>
      </c>
      <c r="J466" s="14" t="s">
        <v>70</v>
      </c>
      <c r="K466" s="15" t="s">
        <v>30</v>
      </c>
      <c r="L466" s="56"/>
      <c r="M466" s="14" t="s">
        <v>482</v>
      </c>
      <c r="N466" s="14" t="s">
        <v>33</v>
      </c>
      <c r="O466" s="14"/>
      <c r="P466" s="15" t="s">
        <v>93</v>
      </c>
      <c r="Q466" s="16">
        <v>14199</v>
      </c>
      <c r="R466" s="17">
        <v>40</v>
      </c>
      <c r="S466" s="18">
        <v>9797.31</v>
      </c>
      <c r="T466" s="19" t="s">
        <v>83</v>
      </c>
      <c r="U466" s="20" t="s">
        <v>95</v>
      </c>
      <c r="V466" s="22">
        <v>42</v>
      </c>
      <c r="W466" s="22">
        <v>2</v>
      </c>
      <c r="X466" s="23"/>
    </row>
    <row r="467" spans="1:24" s="1" customFormat="1" ht="108" customHeight="1" x14ac:dyDescent="0.3">
      <c r="A467" s="11" t="s">
        <v>23</v>
      </c>
      <c r="B467" s="11" t="s">
        <v>151</v>
      </c>
      <c r="C467" s="12" t="s">
        <v>486</v>
      </c>
      <c r="D467" s="27"/>
      <c r="E467" s="39" t="str">
        <f>HYPERLINK("https://www.google.ru/search?q=1011C160-003&amp;newwindow=1&amp;tbm=isch","Еще фото")</f>
        <v>Еще фото</v>
      </c>
      <c r="F467" s="13" t="s">
        <v>106</v>
      </c>
      <c r="G467" s="11" t="s">
        <v>77</v>
      </c>
      <c r="H467" s="11" t="s">
        <v>78</v>
      </c>
      <c r="I467" s="14" t="s">
        <v>79</v>
      </c>
      <c r="J467" s="14" t="s">
        <v>153</v>
      </c>
      <c r="K467" s="15" t="s">
        <v>30</v>
      </c>
      <c r="L467" s="14" t="s">
        <v>487</v>
      </c>
      <c r="M467" s="14" t="s">
        <v>404</v>
      </c>
      <c r="N467" s="14" t="s">
        <v>48</v>
      </c>
      <c r="O467" s="14"/>
      <c r="P467" s="15" t="s">
        <v>119</v>
      </c>
      <c r="Q467" s="16">
        <v>9799</v>
      </c>
      <c r="R467" s="17">
        <v>40</v>
      </c>
      <c r="S467" s="18">
        <v>6761.3099999999995</v>
      </c>
      <c r="T467" s="19" t="s">
        <v>83</v>
      </c>
      <c r="U467" s="20" t="s">
        <v>95</v>
      </c>
      <c r="V467" s="22">
        <v>42</v>
      </c>
      <c r="W467" s="22">
        <v>1</v>
      </c>
      <c r="X467" s="23"/>
    </row>
    <row r="468" spans="1:24" s="1" customFormat="1" ht="26" customHeight="1" x14ac:dyDescent="0.3">
      <c r="A468" s="11" t="s">
        <v>23</v>
      </c>
      <c r="B468" s="11" t="s">
        <v>151</v>
      </c>
      <c r="C468" s="12" t="s">
        <v>488</v>
      </c>
      <c r="D468" s="57"/>
      <c r="E468" s="39" t="str">
        <f>HYPERLINK("https://www.google.ru/search?q=1011C160-401&amp;newwindow=1&amp;tbm=isch","Еще фото")</f>
        <v>Еще фото</v>
      </c>
      <c r="F468" s="29" t="s">
        <v>117</v>
      </c>
      <c r="G468" s="11" t="s">
        <v>77</v>
      </c>
      <c r="H468" s="11" t="s">
        <v>78</v>
      </c>
      <c r="I468" s="14" t="s">
        <v>79</v>
      </c>
      <c r="J468" s="14" t="s">
        <v>153</v>
      </c>
      <c r="K468" s="15" t="s">
        <v>30</v>
      </c>
      <c r="L468" s="55" t="s">
        <v>487</v>
      </c>
      <c r="M468" s="14" t="s">
        <v>404</v>
      </c>
      <c r="N468" s="14" t="s">
        <v>33</v>
      </c>
      <c r="O468" s="14"/>
      <c r="P468" s="15" t="s">
        <v>119</v>
      </c>
      <c r="Q468" s="16">
        <v>9799</v>
      </c>
      <c r="R468" s="17">
        <v>40</v>
      </c>
      <c r="S468" s="18">
        <v>6761.3099999999995</v>
      </c>
      <c r="T468" s="19" t="s">
        <v>83</v>
      </c>
      <c r="U468" s="20" t="s">
        <v>87</v>
      </c>
      <c r="V468" s="21" t="s">
        <v>134</v>
      </c>
      <c r="W468" s="22">
        <v>43</v>
      </c>
      <c r="X468" s="23"/>
    </row>
    <row r="469" spans="1:24" s="1" customFormat="1" ht="26" customHeight="1" x14ac:dyDescent="0.3">
      <c r="A469" s="24" t="s">
        <v>23</v>
      </c>
      <c r="B469" s="24" t="s">
        <v>151</v>
      </c>
      <c r="C469" s="12" t="s">
        <v>488</v>
      </c>
      <c r="D469" s="58"/>
      <c r="E469" s="39" t="str">
        <f>HYPERLINK("https://www.google.ru/search?q=1011C160-401&amp;newwindow=1&amp;tbm=isch","Еще фото")</f>
        <v>Еще фото</v>
      </c>
      <c r="F469" s="29" t="s">
        <v>117</v>
      </c>
      <c r="G469" s="24" t="s">
        <v>77</v>
      </c>
      <c r="H469" s="24" t="s">
        <v>78</v>
      </c>
      <c r="I469" s="24" t="s">
        <v>79</v>
      </c>
      <c r="J469" s="14" t="s">
        <v>153</v>
      </c>
      <c r="K469" s="15" t="s">
        <v>30</v>
      </c>
      <c r="L469" s="60"/>
      <c r="M469" s="14" t="s">
        <v>404</v>
      </c>
      <c r="N469" s="14" t="s">
        <v>33</v>
      </c>
      <c r="O469" s="14"/>
      <c r="P469" s="15" t="s">
        <v>119</v>
      </c>
      <c r="Q469" s="16">
        <v>9799</v>
      </c>
      <c r="R469" s="17">
        <v>40</v>
      </c>
      <c r="S469" s="18">
        <v>6761.3099999999995</v>
      </c>
      <c r="T469" s="19" t="s">
        <v>83</v>
      </c>
      <c r="U469" s="20" t="s">
        <v>95</v>
      </c>
      <c r="V469" s="22">
        <v>42</v>
      </c>
      <c r="W469" s="22">
        <v>1</v>
      </c>
      <c r="X469" s="23"/>
    </row>
    <row r="470" spans="1:24" s="1" customFormat="1" ht="26" customHeight="1" x14ac:dyDescent="0.3">
      <c r="A470" s="24" t="s">
        <v>23</v>
      </c>
      <c r="B470" s="24" t="s">
        <v>151</v>
      </c>
      <c r="C470" s="12" t="s">
        <v>488</v>
      </c>
      <c r="D470" s="58"/>
      <c r="E470" s="39" t="str">
        <f>HYPERLINK("https://www.google.ru/search?q=1011C160-401&amp;newwindow=1&amp;tbm=isch","Еще фото")</f>
        <v>Еще фото</v>
      </c>
      <c r="F470" s="29" t="s">
        <v>117</v>
      </c>
      <c r="G470" s="24" t="s">
        <v>77</v>
      </c>
      <c r="H470" s="24" t="s">
        <v>78</v>
      </c>
      <c r="I470" s="24" t="s">
        <v>79</v>
      </c>
      <c r="J470" s="14" t="s">
        <v>153</v>
      </c>
      <c r="K470" s="15" t="s">
        <v>30</v>
      </c>
      <c r="L470" s="60"/>
      <c r="M470" s="14" t="s">
        <v>404</v>
      </c>
      <c r="N470" s="14" t="s">
        <v>33</v>
      </c>
      <c r="O470" s="14"/>
      <c r="P470" s="15" t="s">
        <v>119</v>
      </c>
      <c r="Q470" s="16">
        <v>9799</v>
      </c>
      <c r="R470" s="17">
        <v>40</v>
      </c>
      <c r="S470" s="18">
        <v>6761.3099999999995</v>
      </c>
      <c r="T470" s="19" t="s">
        <v>83</v>
      </c>
      <c r="U470" s="20" t="s">
        <v>96</v>
      </c>
      <c r="V470" s="28">
        <v>42.5</v>
      </c>
      <c r="W470" s="22">
        <v>3</v>
      </c>
      <c r="X470" s="23"/>
    </row>
    <row r="471" spans="1:24" s="1" customFormat="1" ht="26" customHeight="1" x14ac:dyDescent="0.3">
      <c r="A471" s="24" t="s">
        <v>23</v>
      </c>
      <c r="B471" s="24" t="s">
        <v>151</v>
      </c>
      <c r="C471" s="12" t="s">
        <v>488</v>
      </c>
      <c r="D471" s="59"/>
      <c r="E471" s="39" t="str">
        <f>HYPERLINK("https://www.google.ru/search?q=1011C160-401&amp;newwindow=1&amp;tbm=isch","Еще фото")</f>
        <v>Еще фото</v>
      </c>
      <c r="F471" s="29" t="s">
        <v>117</v>
      </c>
      <c r="G471" s="24" t="s">
        <v>77</v>
      </c>
      <c r="H471" s="24" t="s">
        <v>78</v>
      </c>
      <c r="I471" s="24" t="s">
        <v>79</v>
      </c>
      <c r="J471" s="14" t="s">
        <v>153</v>
      </c>
      <c r="K471" s="15" t="s">
        <v>30</v>
      </c>
      <c r="L471" s="56"/>
      <c r="M471" s="14" t="s">
        <v>404</v>
      </c>
      <c r="N471" s="14" t="s">
        <v>33</v>
      </c>
      <c r="O471" s="14"/>
      <c r="P471" s="15" t="s">
        <v>119</v>
      </c>
      <c r="Q471" s="16">
        <v>9799</v>
      </c>
      <c r="R471" s="17">
        <v>40</v>
      </c>
      <c r="S471" s="18">
        <v>6761.3099999999995</v>
      </c>
      <c r="T471" s="19" t="s">
        <v>83</v>
      </c>
      <c r="U471" s="20" t="s">
        <v>103</v>
      </c>
      <c r="V471" s="28">
        <v>44.5</v>
      </c>
      <c r="W471" s="22">
        <v>1</v>
      </c>
      <c r="X471" s="23"/>
    </row>
    <row r="472" spans="1:24" s="1" customFormat="1" ht="35" customHeight="1" x14ac:dyDescent="0.3">
      <c r="A472" s="11" t="s">
        <v>23</v>
      </c>
      <c r="B472" s="11" t="s">
        <v>243</v>
      </c>
      <c r="C472" s="12" t="s">
        <v>489</v>
      </c>
      <c r="D472" s="57"/>
      <c r="E472" s="39" t="str">
        <f>HYPERLINK("https://www.google.ru/search?q=1011C166-300&amp;newwindow=1&amp;tbm=isch","Еще фото")</f>
        <v>Еще фото</v>
      </c>
      <c r="F472" s="29" t="s">
        <v>117</v>
      </c>
      <c r="G472" s="11" t="s">
        <v>77</v>
      </c>
      <c r="H472" s="11" t="s">
        <v>78</v>
      </c>
      <c r="I472" s="14" t="s">
        <v>79</v>
      </c>
      <c r="J472" s="14" t="s">
        <v>153</v>
      </c>
      <c r="K472" s="15" t="s">
        <v>30</v>
      </c>
      <c r="L472" s="55" t="s">
        <v>245</v>
      </c>
      <c r="M472" s="14" t="s">
        <v>246</v>
      </c>
      <c r="N472" s="14" t="s">
        <v>100</v>
      </c>
      <c r="O472" s="14"/>
      <c r="P472" s="15" t="s">
        <v>119</v>
      </c>
      <c r="Q472" s="16">
        <v>19599</v>
      </c>
      <c r="R472" s="17">
        <v>40</v>
      </c>
      <c r="S472" s="18">
        <v>13523.309999999998</v>
      </c>
      <c r="T472" s="19" t="s">
        <v>83</v>
      </c>
      <c r="U472" s="20" t="s">
        <v>101</v>
      </c>
      <c r="V472" s="22">
        <v>40</v>
      </c>
      <c r="W472" s="22">
        <v>2</v>
      </c>
      <c r="X472" s="23"/>
    </row>
    <row r="473" spans="1:24" s="1" customFormat="1" ht="35" customHeight="1" x14ac:dyDescent="0.3">
      <c r="A473" s="24" t="s">
        <v>23</v>
      </c>
      <c r="B473" s="24" t="s">
        <v>243</v>
      </c>
      <c r="C473" s="12" t="s">
        <v>489</v>
      </c>
      <c r="D473" s="58"/>
      <c r="E473" s="39" t="str">
        <f>HYPERLINK("https://www.google.ru/search?q=1011C166-300&amp;newwindow=1&amp;tbm=isch","Еще фото")</f>
        <v>Еще фото</v>
      </c>
      <c r="F473" s="29" t="s">
        <v>117</v>
      </c>
      <c r="G473" s="24" t="s">
        <v>77</v>
      </c>
      <c r="H473" s="24" t="s">
        <v>78</v>
      </c>
      <c r="I473" s="24" t="s">
        <v>79</v>
      </c>
      <c r="J473" s="14" t="s">
        <v>153</v>
      </c>
      <c r="K473" s="15" t="s">
        <v>30</v>
      </c>
      <c r="L473" s="60"/>
      <c r="M473" s="14" t="s">
        <v>246</v>
      </c>
      <c r="N473" s="14" t="s">
        <v>100</v>
      </c>
      <c r="O473" s="14"/>
      <c r="P473" s="15" t="s">
        <v>119</v>
      </c>
      <c r="Q473" s="16">
        <v>19599</v>
      </c>
      <c r="R473" s="17">
        <v>40</v>
      </c>
      <c r="S473" s="18">
        <v>13523.309999999998</v>
      </c>
      <c r="T473" s="19" t="s">
        <v>83</v>
      </c>
      <c r="U473" s="20" t="s">
        <v>109</v>
      </c>
      <c r="V473" s="28">
        <v>40.5</v>
      </c>
      <c r="W473" s="22">
        <v>2</v>
      </c>
      <c r="X473" s="23"/>
    </row>
    <row r="474" spans="1:24" s="1" customFormat="1" ht="37.049999999999997" customHeight="1" x14ac:dyDescent="0.3">
      <c r="A474" s="24" t="s">
        <v>23</v>
      </c>
      <c r="B474" s="24" t="s">
        <v>243</v>
      </c>
      <c r="C474" s="12" t="s">
        <v>489</v>
      </c>
      <c r="D474" s="59"/>
      <c r="E474" s="39" t="str">
        <f>HYPERLINK("https://www.google.ru/search?q=1011C166-300&amp;newwindow=1&amp;tbm=isch","Еще фото")</f>
        <v>Еще фото</v>
      </c>
      <c r="F474" s="29" t="s">
        <v>117</v>
      </c>
      <c r="G474" s="24" t="s">
        <v>77</v>
      </c>
      <c r="H474" s="24" t="s">
        <v>78</v>
      </c>
      <c r="I474" s="24" t="s">
        <v>79</v>
      </c>
      <c r="J474" s="14" t="s">
        <v>153</v>
      </c>
      <c r="K474" s="15" t="s">
        <v>30</v>
      </c>
      <c r="L474" s="56"/>
      <c r="M474" s="14" t="s">
        <v>246</v>
      </c>
      <c r="N474" s="14" t="s">
        <v>100</v>
      </c>
      <c r="O474" s="14"/>
      <c r="P474" s="15" t="s">
        <v>119</v>
      </c>
      <c r="Q474" s="16">
        <v>19599</v>
      </c>
      <c r="R474" s="17">
        <v>40</v>
      </c>
      <c r="S474" s="18">
        <v>13523.309999999998</v>
      </c>
      <c r="T474" s="19" t="s">
        <v>83</v>
      </c>
      <c r="U474" s="20" t="s">
        <v>425</v>
      </c>
      <c r="V474" s="28">
        <v>46.5</v>
      </c>
      <c r="W474" s="22">
        <v>1</v>
      </c>
      <c r="X474" s="23"/>
    </row>
    <row r="475" spans="1:24" s="1" customFormat="1" ht="11" customHeight="1" x14ac:dyDescent="0.3">
      <c r="A475" s="11" t="s">
        <v>23</v>
      </c>
      <c r="B475" s="11" t="s">
        <v>490</v>
      </c>
      <c r="C475" s="12" t="s">
        <v>491</v>
      </c>
      <c r="D475" s="57"/>
      <c r="E475" s="39" t="str">
        <f t="shared" ref="E475:E483" si="29">HYPERLINK("https://www.google.ru/search?q=1011C186-500&amp;newwindow=1&amp;tbm=isch","Еще фото")</f>
        <v>Еще фото</v>
      </c>
      <c r="F475" s="13"/>
      <c r="G475" s="11" t="s">
        <v>77</v>
      </c>
      <c r="H475" s="11" t="s">
        <v>78</v>
      </c>
      <c r="I475" s="14" t="s">
        <v>79</v>
      </c>
      <c r="J475" s="14" t="s">
        <v>70</v>
      </c>
      <c r="K475" s="15" t="s">
        <v>30</v>
      </c>
      <c r="L475" s="55" t="s">
        <v>492</v>
      </c>
      <c r="M475" s="14" t="s">
        <v>81</v>
      </c>
      <c r="N475" s="14" t="s">
        <v>169</v>
      </c>
      <c r="O475" s="14"/>
      <c r="P475" s="15" t="s">
        <v>93</v>
      </c>
      <c r="Q475" s="16">
        <v>19999</v>
      </c>
      <c r="R475" s="17">
        <v>40</v>
      </c>
      <c r="S475" s="18">
        <v>13799.309999999998</v>
      </c>
      <c r="T475" s="19" t="s">
        <v>83</v>
      </c>
      <c r="U475" s="20" t="s">
        <v>114</v>
      </c>
      <c r="V475" s="22">
        <v>39</v>
      </c>
      <c r="W475" s="22">
        <v>4</v>
      </c>
      <c r="X475" s="23"/>
    </row>
    <row r="476" spans="1:24" s="1" customFormat="1" ht="11" customHeight="1" x14ac:dyDescent="0.3">
      <c r="A476" s="24" t="s">
        <v>23</v>
      </c>
      <c r="B476" s="24" t="s">
        <v>490</v>
      </c>
      <c r="C476" s="12" t="s">
        <v>491</v>
      </c>
      <c r="D476" s="58"/>
      <c r="E476" s="39" t="str">
        <f t="shared" si="29"/>
        <v>Еще фото</v>
      </c>
      <c r="F476" s="13"/>
      <c r="G476" s="24" t="s">
        <v>77</v>
      </c>
      <c r="H476" s="24" t="s">
        <v>78</v>
      </c>
      <c r="I476" s="24" t="s">
        <v>79</v>
      </c>
      <c r="J476" s="14" t="s">
        <v>70</v>
      </c>
      <c r="K476" s="15" t="s">
        <v>30</v>
      </c>
      <c r="L476" s="60"/>
      <c r="M476" s="14" t="s">
        <v>81</v>
      </c>
      <c r="N476" s="14" t="s">
        <v>169</v>
      </c>
      <c r="O476" s="14"/>
      <c r="P476" s="15" t="s">
        <v>93</v>
      </c>
      <c r="Q476" s="16">
        <v>19999</v>
      </c>
      <c r="R476" s="17">
        <v>40</v>
      </c>
      <c r="S476" s="18">
        <v>13799.309999999998</v>
      </c>
      <c r="T476" s="19" t="s">
        <v>83</v>
      </c>
      <c r="U476" s="20" t="s">
        <v>101</v>
      </c>
      <c r="V476" s="22">
        <v>40</v>
      </c>
      <c r="W476" s="22">
        <v>1</v>
      </c>
      <c r="X476" s="23"/>
    </row>
    <row r="477" spans="1:24" s="1" customFormat="1" ht="11" customHeight="1" x14ac:dyDescent="0.3">
      <c r="A477" s="24" t="s">
        <v>23</v>
      </c>
      <c r="B477" s="24" t="s">
        <v>490</v>
      </c>
      <c r="C477" s="12" t="s">
        <v>491</v>
      </c>
      <c r="D477" s="58"/>
      <c r="E477" s="39" t="str">
        <f t="shared" si="29"/>
        <v>Еще фото</v>
      </c>
      <c r="F477" s="13"/>
      <c r="G477" s="24" t="s">
        <v>77</v>
      </c>
      <c r="H477" s="24" t="s">
        <v>78</v>
      </c>
      <c r="I477" s="24" t="s">
        <v>79</v>
      </c>
      <c r="J477" s="14" t="s">
        <v>70</v>
      </c>
      <c r="K477" s="15" t="s">
        <v>30</v>
      </c>
      <c r="L477" s="60"/>
      <c r="M477" s="14" t="s">
        <v>81</v>
      </c>
      <c r="N477" s="14" t="s">
        <v>169</v>
      </c>
      <c r="O477" s="14"/>
      <c r="P477" s="15" t="s">
        <v>93</v>
      </c>
      <c r="Q477" s="16">
        <v>19999</v>
      </c>
      <c r="R477" s="17">
        <v>40</v>
      </c>
      <c r="S477" s="18">
        <v>13799.309999999998</v>
      </c>
      <c r="T477" s="19" t="s">
        <v>83</v>
      </c>
      <c r="U477" s="20" t="s">
        <v>109</v>
      </c>
      <c r="V477" s="28">
        <v>40.5</v>
      </c>
      <c r="W477" s="22">
        <v>2</v>
      </c>
      <c r="X477" s="23"/>
    </row>
    <row r="478" spans="1:24" s="1" customFormat="1" ht="11" customHeight="1" x14ac:dyDescent="0.3">
      <c r="A478" s="24" t="s">
        <v>23</v>
      </c>
      <c r="B478" s="24" t="s">
        <v>490</v>
      </c>
      <c r="C478" s="12" t="s">
        <v>491</v>
      </c>
      <c r="D478" s="58"/>
      <c r="E478" s="39" t="str">
        <f t="shared" si="29"/>
        <v>Еще фото</v>
      </c>
      <c r="F478" s="13"/>
      <c r="G478" s="24" t="s">
        <v>77</v>
      </c>
      <c r="H478" s="24" t="s">
        <v>78</v>
      </c>
      <c r="I478" s="24" t="s">
        <v>79</v>
      </c>
      <c r="J478" s="14" t="s">
        <v>70</v>
      </c>
      <c r="K478" s="15" t="s">
        <v>30</v>
      </c>
      <c r="L478" s="60"/>
      <c r="M478" s="14" t="s">
        <v>81</v>
      </c>
      <c r="N478" s="14" t="s">
        <v>169</v>
      </c>
      <c r="O478" s="14"/>
      <c r="P478" s="15" t="s">
        <v>93</v>
      </c>
      <c r="Q478" s="16">
        <v>19999</v>
      </c>
      <c r="R478" s="17">
        <v>40</v>
      </c>
      <c r="S478" s="18">
        <v>13799.309999999998</v>
      </c>
      <c r="T478" s="19" t="s">
        <v>83</v>
      </c>
      <c r="U478" s="20" t="s">
        <v>94</v>
      </c>
      <c r="V478" s="22">
        <v>41</v>
      </c>
      <c r="W478" s="22">
        <v>6</v>
      </c>
      <c r="X478" s="23"/>
    </row>
    <row r="479" spans="1:24" s="1" customFormat="1" ht="11" customHeight="1" x14ac:dyDescent="0.3">
      <c r="A479" s="24" t="s">
        <v>23</v>
      </c>
      <c r="B479" s="24" t="s">
        <v>490</v>
      </c>
      <c r="C479" s="12" t="s">
        <v>491</v>
      </c>
      <c r="D479" s="58"/>
      <c r="E479" s="39" t="str">
        <f t="shared" si="29"/>
        <v>Еще фото</v>
      </c>
      <c r="F479" s="13"/>
      <c r="G479" s="24" t="s">
        <v>77</v>
      </c>
      <c r="H479" s="24" t="s">
        <v>78</v>
      </c>
      <c r="I479" s="24" t="s">
        <v>79</v>
      </c>
      <c r="J479" s="14" t="s">
        <v>70</v>
      </c>
      <c r="K479" s="15" t="s">
        <v>30</v>
      </c>
      <c r="L479" s="60"/>
      <c r="M479" s="14" t="s">
        <v>81</v>
      </c>
      <c r="N479" s="14" t="s">
        <v>169</v>
      </c>
      <c r="O479" s="14"/>
      <c r="P479" s="15" t="s">
        <v>93</v>
      </c>
      <c r="Q479" s="16">
        <v>19999</v>
      </c>
      <c r="R479" s="17">
        <v>40</v>
      </c>
      <c r="S479" s="18">
        <v>13799.309999999998</v>
      </c>
      <c r="T479" s="19" t="s">
        <v>83</v>
      </c>
      <c r="U479" s="20" t="s">
        <v>95</v>
      </c>
      <c r="V479" s="22">
        <v>42</v>
      </c>
      <c r="W479" s="22">
        <v>10</v>
      </c>
      <c r="X479" s="23"/>
    </row>
    <row r="480" spans="1:24" s="1" customFormat="1" ht="11" customHeight="1" x14ac:dyDescent="0.3">
      <c r="A480" s="24" t="s">
        <v>23</v>
      </c>
      <c r="B480" s="24" t="s">
        <v>490</v>
      </c>
      <c r="C480" s="12" t="s">
        <v>491</v>
      </c>
      <c r="D480" s="58"/>
      <c r="E480" s="39" t="str">
        <f t="shared" si="29"/>
        <v>Еще фото</v>
      </c>
      <c r="F480" s="13"/>
      <c r="G480" s="24" t="s">
        <v>77</v>
      </c>
      <c r="H480" s="24" t="s">
        <v>78</v>
      </c>
      <c r="I480" s="24" t="s">
        <v>79</v>
      </c>
      <c r="J480" s="14" t="s">
        <v>70</v>
      </c>
      <c r="K480" s="15" t="s">
        <v>30</v>
      </c>
      <c r="L480" s="60"/>
      <c r="M480" s="14" t="s">
        <v>81</v>
      </c>
      <c r="N480" s="14" t="s">
        <v>169</v>
      </c>
      <c r="O480" s="14"/>
      <c r="P480" s="15" t="s">
        <v>93</v>
      </c>
      <c r="Q480" s="16">
        <v>19999</v>
      </c>
      <c r="R480" s="17">
        <v>40</v>
      </c>
      <c r="S480" s="18">
        <v>13799.309999999998</v>
      </c>
      <c r="T480" s="19" t="s">
        <v>83</v>
      </c>
      <c r="U480" s="20" t="s">
        <v>96</v>
      </c>
      <c r="V480" s="28">
        <v>42.5</v>
      </c>
      <c r="W480" s="22">
        <v>9</v>
      </c>
      <c r="X480" s="23"/>
    </row>
    <row r="481" spans="1:24" s="1" customFormat="1" ht="11" customHeight="1" x14ac:dyDescent="0.3">
      <c r="A481" s="24" t="s">
        <v>23</v>
      </c>
      <c r="B481" s="24" t="s">
        <v>490</v>
      </c>
      <c r="C481" s="12" t="s">
        <v>491</v>
      </c>
      <c r="D481" s="58"/>
      <c r="E481" s="39" t="str">
        <f t="shared" si="29"/>
        <v>Еще фото</v>
      </c>
      <c r="F481" s="13"/>
      <c r="G481" s="24" t="s">
        <v>77</v>
      </c>
      <c r="H481" s="24" t="s">
        <v>78</v>
      </c>
      <c r="I481" s="24" t="s">
        <v>79</v>
      </c>
      <c r="J481" s="14" t="s">
        <v>70</v>
      </c>
      <c r="K481" s="15" t="s">
        <v>30</v>
      </c>
      <c r="L481" s="60"/>
      <c r="M481" s="14" t="s">
        <v>81</v>
      </c>
      <c r="N481" s="14" t="s">
        <v>169</v>
      </c>
      <c r="O481" s="14"/>
      <c r="P481" s="15" t="s">
        <v>93</v>
      </c>
      <c r="Q481" s="16">
        <v>19999</v>
      </c>
      <c r="R481" s="17">
        <v>40</v>
      </c>
      <c r="S481" s="18">
        <v>13799.309999999998</v>
      </c>
      <c r="T481" s="19" t="s">
        <v>83</v>
      </c>
      <c r="U481" s="20" t="s">
        <v>102</v>
      </c>
      <c r="V481" s="22">
        <v>43</v>
      </c>
      <c r="W481" s="22">
        <v>2</v>
      </c>
      <c r="X481" s="23"/>
    </row>
    <row r="482" spans="1:24" s="1" customFormat="1" ht="11" customHeight="1" x14ac:dyDescent="0.3">
      <c r="A482" s="24" t="s">
        <v>23</v>
      </c>
      <c r="B482" s="24" t="s">
        <v>490</v>
      </c>
      <c r="C482" s="12" t="s">
        <v>491</v>
      </c>
      <c r="D482" s="58"/>
      <c r="E482" s="39" t="str">
        <f t="shared" si="29"/>
        <v>Еще фото</v>
      </c>
      <c r="F482" s="13"/>
      <c r="G482" s="24" t="s">
        <v>77</v>
      </c>
      <c r="H482" s="24" t="s">
        <v>78</v>
      </c>
      <c r="I482" s="24" t="s">
        <v>79</v>
      </c>
      <c r="J482" s="14" t="s">
        <v>70</v>
      </c>
      <c r="K482" s="15" t="s">
        <v>30</v>
      </c>
      <c r="L482" s="60"/>
      <c r="M482" s="14" t="s">
        <v>81</v>
      </c>
      <c r="N482" s="14" t="s">
        <v>169</v>
      </c>
      <c r="O482" s="14"/>
      <c r="P482" s="15" t="s">
        <v>93</v>
      </c>
      <c r="Q482" s="16">
        <v>19999</v>
      </c>
      <c r="R482" s="17">
        <v>40</v>
      </c>
      <c r="S482" s="18">
        <v>13799.309999999998</v>
      </c>
      <c r="T482" s="19" t="s">
        <v>83</v>
      </c>
      <c r="U482" s="20" t="s">
        <v>308</v>
      </c>
      <c r="V482" s="28">
        <v>43.5</v>
      </c>
      <c r="W482" s="22">
        <v>1</v>
      </c>
      <c r="X482" s="23"/>
    </row>
    <row r="483" spans="1:24" s="1" customFormat="1" ht="11" customHeight="1" x14ac:dyDescent="0.3">
      <c r="A483" s="24" t="s">
        <v>23</v>
      </c>
      <c r="B483" s="24" t="s">
        <v>490</v>
      </c>
      <c r="C483" s="12" t="s">
        <v>491</v>
      </c>
      <c r="D483" s="59"/>
      <c r="E483" s="39" t="str">
        <f t="shared" si="29"/>
        <v>Еще фото</v>
      </c>
      <c r="F483" s="13"/>
      <c r="G483" s="24" t="s">
        <v>77</v>
      </c>
      <c r="H483" s="24" t="s">
        <v>78</v>
      </c>
      <c r="I483" s="24" t="s">
        <v>79</v>
      </c>
      <c r="J483" s="14" t="s">
        <v>70</v>
      </c>
      <c r="K483" s="15" t="s">
        <v>30</v>
      </c>
      <c r="L483" s="56"/>
      <c r="M483" s="14" t="s">
        <v>81</v>
      </c>
      <c r="N483" s="14" t="s">
        <v>169</v>
      </c>
      <c r="O483" s="14"/>
      <c r="P483" s="15" t="s">
        <v>93</v>
      </c>
      <c r="Q483" s="16">
        <v>19999</v>
      </c>
      <c r="R483" s="17">
        <v>40</v>
      </c>
      <c r="S483" s="18">
        <v>13799.309999999998</v>
      </c>
      <c r="T483" s="19" t="s">
        <v>83</v>
      </c>
      <c r="U483" s="20" t="s">
        <v>120</v>
      </c>
      <c r="V483" s="22">
        <v>45</v>
      </c>
      <c r="W483" s="22">
        <v>3</v>
      </c>
      <c r="X483" s="23"/>
    </row>
    <row r="484" spans="1:24" s="1" customFormat="1" ht="11" customHeight="1" x14ac:dyDescent="0.3">
      <c r="A484" s="11" t="s">
        <v>23</v>
      </c>
      <c r="B484" s="11" t="s">
        <v>493</v>
      </c>
      <c r="C484" s="12" t="s">
        <v>494</v>
      </c>
      <c r="D484" s="57"/>
      <c r="E484" s="39" t="str">
        <f t="shared" ref="E484:E493" si="30">HYPERLINK("https://www.google.ru/search?q=1011C216-300&amp;newwindow=1&amp;tbm=isch","Еще фото")</f>
        <v>Еще фото</v>
      </c>
      <c r="F484" s="29" t="s">
        <v>117</v>
      </c>
      <c r="G484" s="11" t="s">
        <v>77</v>
      </c>
      <c r="H484" s="11" t="s">
        <v>78</v>
      </c>
      <c r="I484" s="14" t="s">
        <v>79</v>
      </c>
      <c r="J484" s="14" t="s">
        <v>153</v>
      </c>
      <c r="K484" s="15" t="s">
        <v>30</v>
      </c>
      <c r="L484" s="55" t="s">
        <v>495</v>
      </c>
      <c r="M484" s="14"/>
      <c r="N484" s="14" t="s">
        <v>100</v>
      </c>
      <c r="O484" s="14"/>
      <c r="P484" s="15" t="s">
        <v>119</v>
      </c>
      <c r="Q484" s="16">
        <v>24499</v>
      </c>
      <c r="R484" s="17">
        <v>40</v>
      </c>
      <c r="S484" s="18">
        <v>16904.309999999998</v>
      </c>
      <c r="T484" s="19" t="s">
        <v>83</v>
      </c>
      <c r="U484" s="20" t="s">
        <v>101</v>
      </c>
      <c r="V484" s="22">
        <v>40</v>
      </c>
      <c r="W484" s="22">
        <v>3</v>
      </c>
      <c r="X484" s="23"/>
    </row>
    <row r="485" spans="1:24" s="1" customFormat="1" ht="11" customHeight="1" x14ac:dyDescent="0.3">
      <c r="A485" s="24" t="s">
        <v>23</v>
      </c>
      <c r="B485" s="24" t="s">
        <v>493</v>
      </c>
      <c r="C485" s="12" t="s">
        <v>494</v>
      </c>
      <c r="D485" s="58"/>
      <c r="E485" s="39" t="str">
        <f t="shared" si="30"/>
        <v>Еще фото</v>
      </c>
      <c r="F485" s="29" t="s">
        <v>117</v>
      </c>
      <c r="G485" s="24" t="s">
        <v>77</v>
      </c>
      <c r="H485" s="24" t="s">
        <v>78</v>
      </c>
      <c r="I485" s="24" t="s">
        <v>79</v>
      </c>
      <c r="J485" s="14" t="s">
        <v>153</v>
      </c>
      <c r="K485" s="15" t="s">
        <v>30</v>
      </c>
      <c r="L485" s="60"/>
      <c r="M485" s="14"/>
      <c r="N485" s="14" t="s">
        <v>100</v>
      </c>
      <c r="O485" s="14"/>
      <c r="P485" s="15" t="s">
        <v>119</v>
      </c>
      <c r="Q485" s="16">
        <v>24499</v>
      </c>
      <c r="R485" s="17">
        <v>40</v>
      </c>
      <c r="S485" s="18">
        <v>16904.309999999998</v>
      </c>
      <c r="T485" s="19" t="s">
        <v>83</v>
      </c>
      <c r="U485" s="20" t="s">
        <v>109</v>
      </c>
      <c r="V485" s="28">
        <v>40.5</v>
      </c>
      <c r="W485" s="22">
        <v>1</v>
      </c>
      <c r="X485" s="23"/>
    </row>
    <row r="486" spans="1:24" s="1" customFormat="1" ht="11" customHeight="1" x14ac:dyDescent="0.3">
      <c r="A486" s="24" t="s">
        <v>23</v>
      </c>
      <c r="B486" s="24" t="s">
        <v>493</v>
      </c>
      <c r="C486" s="12" t="s">
        <v>494</v>
      </c>
      <c r="D486" s="58"/>
      <c r="E486" s="39" t="str">
        <f t="shared" si="30"/>
        <v>Еще фото</v>
      </c>
      <c r="F486" s="29" t="s">
        <v>117</v>
      </c>
      <c r="G486" s="24" t="s">
        <v>77</v>
      </c>
      <c r="H486" s="24" t="s">
        <v>78</v>
      </c>
      <c r="I486" s="24" t="s">
        <v>79</v>
      </c>
      <c r="J486" s="14" t="s">
        <v>153</v>
      </c>
      <c r="K486" s="15" t="s">
        <v>30</v>
      </c>
      <c r="L486" s="60"/>
      <c r="M486" s="14"/>
      <c r="N486" s="14" t="s">
        <v>100</v>
      </c>
      <c r="O486" s="14"/>
      <c r="P486" s="15" t="s">
        <v>119</v>
      </c>
      <c r="Q486" s="16">
        <v>24499</v>
      </c>
      <c r="R486" s="17">
        <v>40</v>
      </c>
      <c r="S486" s="18">
        <v>16904.309999999998</v>
      </c>
      <c r="T486" s="19" t="s">
        <v>83</v>
      </c>
      <c r="U486" s="20" t="s">
        <v>94</v>
      </c>
      <c r="V486" s="22">
        <v>41</v>
      </c>
      <c r="W486" s="22">
        <v>5</v>
      </c>
      <c r="X486" s="23"/>
    </row>
    <row r="487" spans="1:24" s="1" customFormat="1" ht="11" customHeight="1" x14ac:dyDescent="0.3">
      <c r="A487" s="24" t="s">
        <v>23</v>
      </c>
      <c r="B487" s="24" t="s">
        <v>493</v>
      </c>
      <c r="C487" s="12" t="s">
        <v>494</v>
      </c>
      <c r="D487" s="58"/>
      <c r="E487" s="39" t="str">
        <f t="shared" si="30"/>
        <v>Еще фото</v>
      </c>
      <c r="F487" s="29" t="s">
        <v>117</v>
      </c>
      <c r="G487" s="24" t="s">
        <v>77</v>
      </c>
      <c r="H487" s="24" t="s">
        <v>78</v>
      </c>
      <c r="I487" s="24" t="s">
        <v>79</v>
      </c>
      <c r="J487" s="14" t="s">
        <v>153</v>
      </c>
      <c r="K487" s="15" t="s">
        <v>30</v>
      </c>
      <c r="L487" s="60"/>
      <c r="M487" s="14"/>
      <c r="N487" s="14" t="s">
        <v>100</v>
      </c>
      <c r="O487" s="14"/>
      <c r="P487" s="15" t="s">
        <v>119</v>
      </c>
      <c r="Q487" s="16">
        <v>24499</v>
      </c>
      <c r="R487" s="17">
        <v>40</v>
      </c>
      <c r="S487" s="18">
        <v>16904.309999999998</v>
      </c>
      <c r="T487" s="19" t="s">
        <v>83</v>
      </c>
      <c r="U487" s="20" t="s">
        <v>95</v>
      </c>
      <c r="V487" s="22">
        <v>42</v>
      </c>
      <c r="W487" s="22">
        <v>5</v>
      </c>
      <c r="X487" s="23"/>
    </row>
    <row r="488" spans="1:24" s="1" customFormat="1" ht="11" customHeight="1" x14ac:dyDescent="0.3">
      <c r="A488" s="24" t="s">
        <v>23</v>
      </c>
      <c r="B488" s="24" t="s">
        <v>493</v>
      </c>
      <c r="C488" s="12" t="s">
        <v>494</v>
      </c>
      <c r="D488" s="58"/>
      <c r="E488" s="39" t="str">
        <f t="shared" si="30"/>
        <v>Еще фото</v>
      </c>
      <c r="F488" s="29" t="s">
        <v>117</v>
      </c>
      <c r="G488" s="24" t="s">
        <v>77</v>
      </c>
      <c r="H488" s="24" t="s">
        <v>78</v>
      </c>
      <c r="I488" s="24" t="s">
        <v>79</v>
      </c>
      <c r="J488" s="14" t="s">
        <v>153</v>
      </c>
      <c r="K488" s="15" t="s">
        <v>30</v>
      </c>
      <c r="L488" s="60"/>
      <c r="M488" s="14"/>
      <c r="N488" s="14" t="s">
        <v>100</v>
      </c>
      <c r="O488" s="14"/>
      <c r="P488" s="15" t="s">
        <v>119</v>
      </c>
      <c r="Q488" s="16">
        <v>24499</v>
      </c>
      <c r="R488" s="17">
        <v>40</v>
      </c>
      <c r="S488" s="18">
        <v>16904.309999999998</v>
      </c>
      <c r="T488" s="19" t="s">
        <v>83</v>
      </c>
      <c r="U488" s="20" t="s">
        <v>96</v>
      </c>
      <c r="V488" s="28">
        <v>42.5</v>
      </c>
      <c r="W488" s="22">
        <v>5</v>
      </c>
      <c r="X488" s="23"/>
    </row>
    <row r="489" spans="1:24" s="1" customFormat="1" ht="11" customHeight="1" x14ac:dyDescent="0.3">
      <c r="A489" s="24" t="s">
        <v>23</v>
      </c>
      <c r="B489" s="24" t="s">
        <v>493</v>
      </c>
      <c r="C489" s="12" t="s">
        <v>494</v>
      </c>
      <c r="D489" s="58"/>
      <c r="E489" s="39" t="str">
        <f t="shared" si="30"/>
        <v>Еще фото</v>
      </c>
      <c r="F489" s="29" t="s">
        <v>117</v>
      </c>
      <c r="G489" s="24" t="s">
        <v>77</v>
      </c>
      <c r="H489" s="24" t="s">
        <v>78</v>
      </c>
      <c r="I489" s="24" t="s">
        <v>79</v>
      </c>
      <c r="J489" s="14" t="s">
        <v>153</v>
      </c>
      <c r="K489" s="15" t="s">
        <v>30</v>
      </c>
      <c r="L489" s="60"/>
      <c r="M489" s="14"/>
      <c r="N489" s="14" t="s">
        <v>100</v>
      </c>
      <c r="O489" s="14"/>
      <c r="P489" s="15" t="s">
        <v>119</v>
      </c>
      <c r="Q489" s="16">
        <v>24499</v>
      </c>
      <c r="R489" s="17">
        <v>40</v>
      </c>
      <c r="S489" s="18">
        <v>16904.309999999998</v>
      </c>
      <c r="T489" s="19" t="s">
        <v>83</v>
      </c>
      <c r="U489" s="20" t="s">
        <v>102</v>
      </c>
      <c r="V489" s="22">
        <v>43</v>
      </c>
      <c r="W489" s="22">
        <v>1</v>
      </c>
      <c r="X489" s="23"/>
    </row>
    <row r="490" spans="1:24" s="1" customFormat="1" ht="11" customHeight="1" x14ac:dyDescent="0.3">
      <c r="A490" s="24" t="s">
        <v>23</v>
      </c>
      <c r="B490" s="24" t="s">
        <v>493</v>
      </c>
      <c r="C490" s="12" t="s">
        <v>494</v>
      </c>
      <c r="D490" s="58"/>
      <c r="E490" s="39" t="str">
        <f t="shared" si="30"/>
        <v>Еще фото</v>
      </c>
      <c r="F490" s="29" t="s">
        <v>117</v>
      </c>
      <c r="G490" s="24" t="s">
        <v>77</v>
      </c>
      <c r="H490" s="24" t="s">
        <v>78</v>
      </c>
      <c r="I490" s="24" t="s">
        <v>79</v>
      </c>
      <c r="J490" s="14" t="s">
        <v>153</v>
      </c>
      <c r="K490" s="15" t="s">
        <v>30</v>
      </c>
      <c r="L490" s="60"/>
      <c r="M490" s="14"/>
      <c r="N490" s="14" t="s">
        <v>100</v>
      </c>
      <c r="O490" s="14"/>
      <c r="P490" s="15" t="s">
        <v>119</v>
      </c>
      <c r="Q490" s="16">
        <v>24499</v>
      </c>
      <c r="R490" s="17">
        <v>40</v>
      </c>
      <c r="S490" s="18">
        <v>16904.309999999998</v>
      </c>
      <c r="T490" s="19" t="s">
        <v>83</v>
      </c>
      <c r="U490" s="20" t="s">
        <v>308</v>
      </c>
      <c r="V490" s="28">
        <v>43.5</v>
      </c>
      <c r="W490" s="22">
        <v>5</v>
      </c>
      <c r="X490" s="23"/>
    </row>
    <row r="491" spans="1:24" s="1" customFormat="1" ht="11" customHeight="1" x14ac:dyDescent="0.3">
      <c r="A491" s="24" t="s">
        <v>23</v>
      </c>
      <c r="B491" s="24" t="s">
        <v>493</v>
      </c>
      <c r="C491" s="12" t="s">
        <v>494</v>
      </c>
      <c r="D491" s="58"/>
      <c r="E491" s="39" t="str">
        <f t="shared" si="30"/>
        <v>Еще фото</v>
      </c>
      <c r="F491" s="29" t="s">
        <v>117</v>
      </c>
      <c r="G491" s="24" t="s">
        <v>77</v>
      </c>
      <c r="H491" s="24" t="s">
        <v>78</v>
      </c>
      <c r="I491" s="24" t="s">
        <v>79</v>
      </c>
      <c r="J491" s="14" t="s">
        <v>153</v>
      </c>
      <c r="K491" s="15" t="s">
        <v>30</v>
      </c>
      <c r="L491" s="60"/>
      <c r="M491" s="14"/>
      <c r="N491" s="14" t="s">
        <v>100</v>
      </c>
      <c r="O491" s="14"/>
      <c r="P491" s="15" t="s">
        <v>119</v>
      </c>
      <c r="Q491" s="16">
        <v>24499</v>
      </c>
      <c r="R491" s="17">
        <v>40</v>
      </c>
      <c r="S491" s="18">
        <v>16904.309999999998</v>
      </c>
      <c r="T491" s="19" t="s">
        <v>83</v>
      </c>
      <c r="U491" s="20" t="s">
        <v>103</v>
      </c>
      <c r="V491" s="28">
        <v>44.5</v>
      </c>
      <c r="W491" s="22">
        <v>5</v>
      </c>
      <c r="X491" s="23"/>
    </row>
    <row r="492" spans="1:24" s="1" customFormat="1" ht="11" customHeight="1" x14ac:dyDescent="0.3">
      <c r="A492" s="24" t="s">
        <v>23</v>
      </c>
      <c r="B492" s="24" t="s">
        <v>493</v>
      </c>
      <c r="C492" s="12" t="s">
        <v>494</v>
      </c>
      <c r="D492" s="58"/>
      <c r="E492" s="39" t="str">
        <f t="shared" si="30"/>
        <v>Еще фото</v>
      </c>
      <c r="F492" s="29" t="s">
        <v>117</v>
      </c>
      <c r="G492" s="24" t="s">
        <v>77</v>
      </c>
      <c r="H492" s="24" t="s">
        <v>78</v>
      </c>
      <c r="I492" s="24" t="s">
        <v>79</v>
      </c>
      <c r="J492" s="14" t="s">
        <v>153</v>
      </c>
      <c r="K492" s="15" t="s">
        <v>30</v>
      </c>
      <c r="L492" s="60"/>
      <c r="M492" s="14"/>
      <c r="N492" s="14" t="s">
        <v>100</v>
      </c>
      <c r="O492" s="14"/>
      <c r="P492" s="15" t="s">
        <v>119</v>
      </c>
      <c r="Q492" s="16">
        <v>24499</v>
      </c>
      <c r="R492" s="17">
        <v>40</v>
      </c>
      <c r="S492" s="18">
        <v>16904.309999999998</v>
      </c>
      <c r="T492" s="19" t="s">
        <v>83</v>
      </c>
      <c r="U492" s="20" t="s">
        <v>120</v>
      </c>
      <c r="V492" s="22">
        <v>45</v>
      </c>
      <c r="W492" s="22">
        <v>3</v>
      </c>
      <c r="X492" s="23"/>
    </row>
    <row r="493" spans="1:24" s="1" customFormat="1" ht="11" customHeight="1" x14ac:dyDescent="0.3">
      <c r="A493" s="14" t="s">
        <v>23</v>
      </c>
      <c r="B493" s="14" t="s">
        <v>493</v>
      </c>
      <c r="C493" s="12" t="s">
        <v>494</v>
      </c>
      <c r="D493" s="59"/>
      <c r="E493" s="39" t="str">
        <f t="shared" si="30"/>
        <v>Еще фото</v>
      </c>
      <c r="F493" s="31" t="s">
        <v>117</v>
      </c>
      <c r="G493" s="14" t="s">
        <v>77</v>
      </c>
      <c r="H493" s="14" t="s">
        <v>78</v>
      </c>
      <c r="I493" s="14" t="s">
        <v>79</v>
      </c>
      <c r="J493" s="14" t="s">
        <v>153</v>
      </c>
      <c r="K493" s="14" t="s">
        <v>30</v>
      </c>
      <c r="L493" s="56"/>
      <c r="M493" s="14"/>
      <c r="N493" s="14" t="s">
        <v>100</v>
      </c>
      <c r="O493" s="14"/>
      <c r="P493" s="14" t="s">
        <v>119</v>
      </c>
      <c r="Q493" s="32">
        <v>24499</v>
      </c>
      <c r="R493" s="33">
        <v>40</v>
      </c>
      <c r="S493" s="34">
        <v>16904.309999999998</v>
      </c>
      <c r="T493" s="19" t="s">
        <v>83</v>
      </c>
      <c r="U493" s="20" t="s">
        <v>296</v>
      </c>
      <c r="V493" s="28">
        <v>45.5</v>
      </c>
      <c r="W493" s="22">
        <v>1</v>
      </c>
      <c r="X493" s="23"/>
    </row>
    <row r="494" spans="1:24" s="1" customFormat="1" ht="11" customHeight="1" x14ac:dyDescent="0.3">
      <c r="A494" s="11" t="s">
        <v>23</v>
      </c>
      <c r="B494" s="11" t="s">
        <v>496</v>
      </c>
      <c r="C494" s="12" t="s">
        <v>497</v>
      </c>
      <c r="D494" s="57"/>
      <c r="E494" s="39" t="str">
        <f t="shared" ref="E494:E505" si="31">HYPERLINK("https://www.google.ru/search?q=1011C221-400&amp;newwindow=1&amp;tbm=isch","Еще фото")</f>
        <v>Еще фото</v>
      </c>
      <c r="F494" s="29" t="s">
        <v>117</v>
      </c>
      <c r="G494" s="11" t="s">
        <v>77</v>
      </c>
      <c r="H494" s="11" t="s">
        <v>78</v>
      </c>
      <c r="I494" s="14" t="s">
        <v>79</v>
      </c>
      <c r="J494" s="14" t="s">
        <v>70</v>
      </c>
      <c r="K494" s="15" t="s">
        <v>30</v>
      </c>
      <c r="L494" s="55" t="s">
        <v>498</v>
      </c>
      <c r="M494" s="14"/>
      <c r="N494" s="14" t="s">
        <v>289</v>
      </c>
      <c r="O494" s="14"/>
      <c r="P494" s="15" t="s">
        <v>93</v>
      </c>
      <c r="Q494" s="16">
        <v>24499</v>
      </c>
      <c r="R494" s="17">
        <v>40</v>
      </c>
      <c r="S494" s="18">
        <v>16904.309999999998</v>
      </c>
      <c r="T494" s="19" t="s">
        <v>83</v>
      </c>
      <c r="U494" s="20" t="s">
        <v>87</v>
      </c>
      <c r="V494" s="21" t="s">
        <v>134</v>
      </c>
      <c r="W494" s="22">
        <v>2</v>
      </c>
      <c r="X494" s="23"/>
    </row>
    <row r="495" spans="1:24" s="1" customFormat="1" ht="11" customHeight="1" x14ac:dyDescent="0.3">
      <c r="A495" s="24" t="s">
        <v>23</v>
      </c>
      <c r="B495" s="24" t="s">
        <v>496</v>
      </c>
      <c r="C495" s="12" t="s">
        <v>497</v>
      </c>
      <c r="D495" s="58"/>
      <c r="E495" s="39" t="str">
        <f t="shared" si="31"/>
        <v>Еще фото</v>
      </c>
      <c r="F495" s="29" t="s">
        <v>117</v>
      </c>
      <c r="G495" s="24" t="s">
        <v>77</v>
      </c>
      <c r="H495" s="24" t="s">
        <v>78</v>
      </c>
      <c r="I495" s="24" t="s">
        <v>79</v>
      </c>
      <c r="J495" s="14" t="s">
        <v>70</v>
      </c>
      <c r="K495" s="15" t="s">
        <v>30</v>
      </c>
      <c r="L495" s="60"/>
      <c r="M495" s="14"/>
      <c r="N495" s="14" t="s">
        <v>289</v>
      </c>
      <c r="O495" s="14"/>
      <c r="P495" s="15" t="s">
        <v>93</v>
      </c>
      <c r="Q495" s="16">
        <v>24499</v>
      </c>
      <c r="R495" s="17">
        <v>40</v>
      </c>
      <c r="S495" s="18">
        <v>16904.309999999998</v>
      </c>
      <c r="T495" s="19" t="s">
        <v>83</v>
      </c>
      <c r="U495" s="20" t="s">
        <v>114</v>
      </c>
      <c r="V495" s="22">
        <v>39</v>
      </c>
      <c r="W495" s="22">
        <v>3</v>
      </c>
      <c r="X495" s="23"/>
    </row>
    <row r="496" spans="1:24" s="1" customFormat="1" ht="11" customHeight="1" x14ac:dyDescent="0.3">
      <c r="A496" s="24" t="s">
        <v>23</v>
      </c>
      <c r="B496" s="24" t="s">
        <v>496</v>
      </c>
      <c r="C496" s="12" t="s">
        <v>497</v>
      </c>
      <c r="D496" s="58"/>
      <c r="E496" s="39" t="str">
        <f t="shared" si="31"/>
        <v>Еще фото</v>
      </c>
      <c r="F496" s="29" t="s">
        <v>117</v>
      </c>
      <c r="G496" s="24" t="s">
        <v>77</v>
      </c>
      <c r="H496" s="24" t="s">
        <v>78</v>
      </c>
      <c r="I496" s="24" t="s">
        <v>79</v>
      </c>
      <c r="J496" s="14" t="s">
        <v>70</v>
      </c>
      <c r="K496" s="15" t="s">
        <v>30</v>
      </c>
      <c r="L496" s="60"/>
      <c r="M496" s="14"/>
      <c r="N496" s="14" t="s">
        <v>289</v>
      </c>
      <c r="O496" s="14"/>
      <c r="P496" s="15" t="s">
        <v>93</v>
      </c>
      <c r="Q496" s="16">
        <v>24499</v>
      </c>
      <c r="R496" s="17">
        <v>40</v>
      </c>
      <c r="S496" s="18">
        <v>16904.309999999998</v>
      </c>
      <c r="T496" s="19" t="s">
        <v>83</v>
      </c>
      <c r="U496" s="20" t="s">
        <v>101</v>
      </c>
      <c r="V496" s="22">
        <v>40</v>
      </c>
      <c r="W496" s="22">
        <v>1</v>
      </c>
      <c r="X496" s="23"/>
    </row>
    <row r="497" spans="1:24" s="1" customFormat="1" ht="11" customHeight="1" x14ac:dyDescent="0.3">
      <c r="A497" s="24" t="s">
        <v>23</v>
      </c>
      <c r="B497" s="24" t="s">
        <v>496</v>
      </c>
      <c r="C497" s="12" t="s">
        <v>497</v>
      </c>
      <c r="D497" s="58"/>
      <c r="E497" s="39" t="str">
        <f t="shared" si="31"/>
        <v>Еще фото</v>
      </c>
      <c r="F497" s="29" t="s">
        <v>117</v>
      </c>
      <c r="G497" s="24" t="s">
        <v>77</v>
      </c>
      <c r="H497" s="24" t="s">
        <v>78</v>
      </c>
      <c r="I497" s="24" t="s">
        <v>79</v>
      </c>
      <c r="J497" s="14" t="s">
        <v>70</v>
      </c>
      <c r="K497" s="15" t="s">
        <v>30</v>
      </c>
      <c r="L497" s="60"/>
      <c r="M497" s="14"/>
      <c r="N497" s="14" t="s">
        <v>289</v>
      </c>
      <c r="O497" s="14"/>
      <c r="P497" s="15" t="s">
        <v>93</v>
      </c>
      <c r="Q497" s="16">
        <v>24499</v>
      </c>
      <c r="R497" s="17">
        <v>40</v>
      </c>
      <c r="S497" s="18">
        <v>16904.309999999998</v>
      </c>
      <c r="T497" s="19" t="s">
        <v>83</v>
      </c>
      <c r="U497" s="20" t="s">
        <v>109</v>
      </c>
      <c r="V497" s="28">
        <v>40.5</v>
      </c>
      <c r="W497" s="22">
        <v>2</v>
      </c>
      <c r="X497" s="23"/>
    </row>
    <row r="498" spans="1:24" s="1" customFormat="1" ht="11" customHeight="1" x14ac:dyDescent="0.3">
      <c r="A498" s="24" t="s">
        <v>23</v>
      </c>
      <c r="B498" s="24" t="s">
        <v>496</v>
      </c>
      <c r="C498" s="12" t="s">
        <v>497</v>
      </c>
      <c r="D498" s="58"/>
      <c r="E498" s="39" t="str">
        <f t="shared" si="31"/>
        <v>Еще фото</v>
      </c>
      <c r="F498" s="29" t="s">
        <v>117</v>
      </c>
      <c r="G498" s="24" t="s">
        <v>77</v>
      </c>
      <c r="H498" s="24" t="s">
        <v>78</v>
      </c>
      <c r="I498" s="24" t="s">
        <v>79</v>
      </c>
      <c r="J498" s="14" t="s">
        <v>70</v>
      </c>
      <c r="K498" s="15" t="s">
        <v>30</v>
      </c>
      <c r="L498" s="60"/>
      <c r="M498" s="14"/>
      <c r="N498" s="14" t="s">
        <v>289</v>
      </c>
      <c r="O498" s="14"/>
      <c r="P498" s="15" t="s">
        <v>93</v>
      </c>
      <c r="Q498" s="16">
        <v>24499</v>
      </c>
      <c r="R498" s="17">
        <v>40</v>
      </c>
      <c r="S498" s="18">
        <v>16904.309999999998</v>
      </c>
      <c r="T498" s="19" t="s">
        <v>83</v>
      </c>
      <c r="U498" s="20" t="s">
        <v>94</v>
      </c>
      <c r="V498" s="22">
        <v>41</v>
      </c>
      <c r="W498" s="22">
        <v>4</v>
      </c>
      <c r="X498" s="23"/>
    </row>
    <row r="499" spans="1:24" s="1" customFormat="1" ht="11" customHeight="1" x14ac:dyDescent="0.3">
      <c r="A499" s="24" t="s">
        <v>23</v>
      </c>
      <c r="B499" s="24" t="s">
        <v>496</v>
      </c>
      <c r="C499" s="12" t="s">
        <v>497</v>
      </c>
      <c r="D499" s="58"/>
      <c r="E499" s="39" t="str">
        <f t="shared" si="31"/>
        <v>Еще фото</v>
      </c>
      <c r="F499" s="29" t="s">
        <v>117</v>
      </c>
      <c r="G499" s="24" t="s">
        <v>77</v>
      </c>
      <c r="H499" s="24" t="s">
        <v>78</v>
      </c>
      <c r="I499" s="24" t="s">
        <v>79</v>
      </c>
      <c r="J499" s="14" t="s">
        <v>70</v>
      </c>
      <c r="K499" s="15" t="s">
        <v>30</v>
      </c>
      <c r="L499" s="60"/>
      <c r="M499" s="14"/>
      <c r="N499" s="14" t="s">
        <v>289</v>
      </c>
      <c r="O499" s="14"/>
      <c r="P499" s="15" t="s">
        <v>93</v>
      </c>
      <c r="Q499" s="16">
        <v>24499</v>
      </c>
      <c r="R499" s="17">
        <v>40</v>
      </c>
      <c r="S499" s="18">
        <v>16904.309999999998</v>
      </c>
      <c r="T499" s="19" t="s">
        <v>83</v>
      </c>
      <c r="U499" s="20" t="s">
        <v>95</v>
      </c>
      <c r="V499" s="22">
        <v>42</v>
      </c>
      <c r="W499" s="22">
        <v>2</v>
      </c>
      <c r="X499" s="23"/>
    </row>
    <row r="500" spans="1:24" s="1" customFormat="1" ht="11" customHeight="1" x14ac:dyDescent="0.3">
      <c r="A500" s="24" t="s">
        <v>23</v>
      </c>
      <c r="B500" s="24" t="s">
        <v>496</v>
      </c>
      <c r="C500" s="12" t="s">
        <v>497</v>
      </c>
      <c r="D500" s="58"/>
      <c r="E500" s="39" t="str">
        <f t="shared" si="31"/>
        <v>Еще фото</v>
      </c>
      <c r="F500" s="29" t="s">
        <v>117</v>
      </c>
      <c r="G500" s="24" t="s">
        <v>77</v>
      </c>
      <c r="H500" s="24" t="s">
        <v>78</v>
      </c>
      <c r="I500" s="24" t="s">
        <v>79</v>
      </c>
      <c r="J500" s="14" t="s">
        <v>70</v>
      </c>
      <c r="K500" s="15" t="s">
        <v>30</v>
      </c>
      <c r="L500" s="60"/>
      <c r="M500" s="14"/>
      <c r="N500" s="14" t="s">
        <v>289</v>
      </c>
      <c r="O500" s="14"/>
      <c r="P500" s="15" t="s">
        <v>93</v>
      </c>
      <c r="Q500" s="16">
        <v>24499</v>
      </c>
      <c r="R500" s="17">
        <v>40</v>
      </c>
      <c r="S500" s="18">
        <v>16904.309999999998</v>
      </c>
      <c r="T500" s="19" t="s">
        <v>83</v>
      </c>
      <c r="U500" s="20" t="s">
        <v>96</v>
      </c>
      <c r="V500" s="28">
        <v>42.5</v>
      </c>
      <c r="W500" s="22">
        <v>2</v>
      </c>
      <c r="X500" s="23"/>
    </row>
    <row r="501" spans="1:24" s="1" customFormat="1" ht="11" customHeight="1" x14ac:dyDescent="0.3">
      <c r="A501" s="24" t="s">
        <v>23</v>
      </c>
      <c r="B501" s="24" t="s">
        <v>496</v>
      </c>
      <c r="C501" s="12" t="s">
        <v>497</v>
      </c>
      <c r="D501" s="58"/>
      <c r="E501" s="39" t="str">
        <f t="shared" si="31"/>
        <v>Еще фото</v>
      </c>
      <c r="F501" s="29" t="s">
        <v>117</v>
      </c>
      <c r="G501" s="24" t="s">
        <v>77</v>
      </c>
      <c r="H501" s="24" t="s">
        <v>78</v>
      </c>
      <c r="I501" s="24" t="s">
        <v>79</v>
      </c>
      <c r="J501" s="14" t="s">
        <v>70</v>
      </c>
      <c r="K501" s="15" t="s">
        <v>30</v>
      </c>
      <c r="L501" s="60"/>
      <c r="M501" s="14"/>
      <c r="N501" s="14" t="s">
        <v>289</v>
      </c>
      <c r="O501" s="14"/>
      <c r="P501" s="15" t="s">
        <v>93</v>
      </c>
      <c r="Q501" s="16">
        <v>24499</v>
      </c>
      <c r="R501" s="17">
        <v>40</v>
      </c>
      <c r="S501" s="18">
        <v>16904.309999999998</v>
      </c>
      <c r="T501" s="19" t="s">
        <v>83</v>
      </c>
      <c r="U501" s="20" t="s">
        <v>102</v>
      </c>
      <c r="V501" s="22">
        <v>43</v>
      </c>
      <c r="W501" s="22">
        <v>4</v>
      </c>
      <c r="X501" s="23"/>
    </row>
    <row r="502" spans="1:24" s="1" customFormat="1" ht="11" customHeight="1" x14ac:dyDescent="0.3">
      <c r="A502" s="24" t="s">
        <v>23</v>
      </c>
      <c r="B502" s="24" t="s">
        <v>496</v>
      </c>
      <c r="C502" s="12" t="s">
        <v>497</v>
      </c>
      <c r="D502" s="58"/>
      <c r="E502" s="39" t="str">
        <f t="shared" si="31"/>
        <v>Еще фото</v>
      </c>
      <c r="F502" s="29" t="s">
        <v>117</v>
      </c>
      <c r="G502" s="24" t="s">
        <v>77</v>
      </c>
      <c r="H502" s="24" t="s">
        <v>78</v>
      </c>
      <c r="I502" s="24" t="s">
        <v>79</v>
      </c>
      <c r="J502" s="14" t="s">
        <v>70</v>
      </c>
      <c r="K502" s="15" t="s">
        <v>30</v>
      </c>
      <c r="L502" s="60"/>
      <c r="M502" s="14"/>
      <c r="N502" s="14" t="s">
        <v>289</v>
      </c>
      <c r="O502" s="14"/>
      <c r="P502" s="15" t="s">
        <v>93</v>
      </c>
      <c r="Q502" s="16">
        <v>24499</v>
      </c>
      <c r="R502" s="17">
        <v>40</v>
      </c>
      <c r="S502" s="18">
        <v>16904.309999999998</v>
      </c>
      <c r="T502" s="19" t="s">
        <v>83</v>
      </c>
      <c r="U502" s="20" t="s">
        <v>308</v>
      </c>
      <c r="V502" s="28">
        <v>43.5</v>
      </c>
      <c r="W502" s="22">
        <v>1</v>
      </c>
      <c r="X502" s="23"/>
    </row>
    <row r="503" spans="1:24" s="1" customFormat="1" ht="11" customHeight="1" x14ac:dyDescent="0.3">
      <c r="A503" s="14" t="s">
        <v>23</v>
      </c>
      <c r="B503" s="14" t="s">
        <v>496</v>
      </c>
      <c r="C503" s="12" t="s">
        <v>497</v>
      </c>
      <c r="D503" s="58"/>
      <c r="E503" s="39" t="str">
        <f t="shared" si="31"/>
        <v>Еще фото</v>
      </c>
      <c r="F503" s="31" t="s">
        <v>117</v>
      </c>
      <c r="G503" s="14" t="s">
        <v>77</v>
      </c>
      <c r="H503" s="14" t="s">
        <v>78</v>
      </c>
      <c r="I503" s="14" t="s">
        <v>79</v>
      </c>
      <c r="J503" s="14" t="s">
        <v>70</v>
      </c>
      <c r="K503" s="14" t="s">
        <v>30</v>
      </c>
      <c r="L503" s="60"/>
      <c r="M503" s="14"/>
      <c r="N503" s="14" t="s">
        <v>289</v>
      </c>
      <c r="O503" s="14"/>
      <c r="P503" s="14" t="s">
        <v>93</v>
      </c>
      <c r="Q503" s="32">
        <v>24499</v>
      </c>
      <c r="R503" s="33">
        <v>40</v>
      </c>
      <c r="S503" s="34">
        <v>16904.309999999998</v>
      </c>
      <c r="T503" s="19" t="s">
        <v>83</v>
      </c>
      <c r="U503" s="20" t="s">
        <v>103</v>
      </c>
      <c r="V503" s="28">
        <v>44.5</v>
      </c>
      <c r="W503" s="22">
        <v>2</v>
      </c>
      <c r="X503" s="23"/>
    </row>
    <row r="504" spans="1:24" s="1" customFormat="1" ht="11" customHeight="1" x14ac:dyDescent="0.3">
      <c r="A504" s="14" t="s">
        <v>23</v>
      </c>
      <c r="B504" s="14" t="s">
        <v>496</v>
      </c>
      <c r="C504" s="12" t="s">
        <v>497</v>
      </c>
      <c r="D504" s="58"/>
      <c r="E504" s="39" t="str">
        <f t="shared" si="31"/>
        <v>Еще фото</v>
      </c>
      <c r="F504" s="31" t="s">
        <v>117</v>
      </c>
      <c r="G504" s="14" t="s">
        <v>77</v>
      </c>
      <c r="H504" s="14" t="s">
        <v>78</v>
      </c>
      <c r="I504" s="14" t="s">
        <v>79</v>
      </c>
      <c r="J504" s="14" t="s">
        <v>70</v>
      </c>
      <c r="K504" s="14" t="s">
        <v>30</v>
      </c>
      <c r="L504" s="60"/>
      <c r="M504" s="14"/>
      <c r="N504" s="14" t="s">
        <v>289</v>
      </c>
      <c r="O504" s="14"/>
      <c r="P504" s="14" t="s">
        <v>93</v>
      </c>
      <c r="Q504" s="32">
        <v>24499</v>
      </c>
      <c r="R504" s="33">
        <v>40</v>
      </c>
      <c r="S504" s="34">
        <v>16904.309999999998</v>
      </c>
      <c r="T504" s="19" t="s">
        <v>83</v>
      </c>
      <c r="U504" s="20" t="s">
        <v>120</v>
      </c>
      <c r="V504" s="22">
        <v>45</v>
      </c>
      <c r="W504" s="22">
        <v>3</v>
      </c>
      <c r="X504" s="23"/>
    </row>
    <row r="505" spans="1:24" s="1" customFormat="1" ht="11" customHeight="1" x14ac:dyDescent="0.3">
      <c r="A505" s="14" t="s">
        <v>23</v>
      </c>
      <c r="B505" s="14" t="s">
        <v>496</v>
      </c>
      <c r="C505" s="12" t="s">
        <v>497</v>
      </c>
      <c r="D505" s="59"/>
      <c r="E505" s="39" t="str">
        <f t="shared" si="31"/>
        <v>Еще фото</v>
      </c>
      <c r="F505" s="31" t="s">
        <v>117</v>
      </c>
      <c r="G505" s="14" t="s">
        <v>77</v>
      </c>
      <c r="H505" s="14" t="s">
        <v>78</v>
      </c>
      <c r="I505" s="14" t="s">
        <v>79</v>
      </c>
      <c r="J505" s="14" t="s">
        <v>70</v>
      </c>
      <c r="K505" s="14" t="s">
        <v>30</v>
      </c>
      <c r="L505" s="56"/>
      <c r="M505" s="14"/>
      <c r="N505" s="14" t="s">
        <v>289</v>
      </c>
      <c r="O505" s="14"/>
      <c r="P505" s="14" t="s">
        <v>93</v>
      </c>
      <c r="Q505" s="32">
        <v>24499</v>
      </c>
      <c r="R505" s="33">
        <v>40</v>
      </c>
      <c r="S505" s="34">
        <v>16904.309999999998</v>
      </c>
      <c r="T505" s="19" t="s">
        <v>83</v>
      </c>
      <c r="U505" s="20" t="s">
        <v>296</v>
      </c>
      <c r="V505" s="28">
        <v>45.5</v>
      </c>
      <c r="W505" s="22">
        <v>1</v>
      </c>
      <c r="X505" s="23"/>
    </row>
    <row r="506" spans="1:24" s="1" customFormat="1" ht="13.05" customHeight="1" x14ac:dyDescent="0.3">
      <c r="A506" s="11" t="s">
        <v>23</v>
      </c>
      <c r="B506" s="11" t="s">
        <v>499</v>
      </c>
      <c r="C506" s="12" t="s">
        <v>500</v>
      </c>
      <c r="D506" s="57"/>
      <c r="E506" s="39" t="str">
        <f t="shared" ref="E506:E513" si="32">HYPERLINK("https://www.google.ru/search?q=1011C284-400&amp;newwindow=1&amp;tbm=isch","Еще фото")</f>
        <v>Еще фото</v>
      </c>
      <c r="F506" s="29" t="s">
        <v>117</v>
      </c>
      <c r="G506" s="11" t="s">
        <v>77</v>
      </c>
      <c r="H506" s="11" t="s">
        <v>78</v>
      </c>
      <c r="I506" s="14" t="s">
        <v>79</v>
      </c>
      <c r="J506" s="14" t="s">
        <v>70</v>
      </c>
      <c r="K506" s="15" t="s">
        <v>30</v>
      </c>
      <c r="L506" s="55" t="s">
        <v>501</v>
      </c>
      <c r="M506" s="14"/>
      <c r="N506" s="14" t="s">
        <v>289</v>
      </c>
      <c r="O506" s="14"/>
      <c r="P506" s="15" t="s">
        <v>93</v>
      </c>
      <c r="Q506" s="16">
        <v>24499</v>
      </c>
      <c r="R506" s="17">
        <v>40</v>
      </c>
      <c r="S506" s="18">
        <v>16904.309999999998</v>
      </c>
      <c r="T506" s="19" t="s">
        <v>83</v>
      </c>
      <c r="U506" s="30" t="s">
        <v>101</v>
      </c>
      <c r="V506" s="22">
        <v>40</v>
      </c>
      <c r="W506" s="22">
        <v>3</v>
      </c>
      <c r="X506" s="23"/>
    </row>
    <row r="507" spans="1:24" s="1" customFormat="1" ht="13.05" customHeight="1" x14ac:dyDescent="0.3">
      <c r="A507" s="24" t="s">
        <v>23</v>
      </c>
      <c r="B507" s="24" t="s">
        <v>499</v>
      </c>
      <c r="C507" s="12" t="s">
        <v>500</v>
      </c>
      <c r="D507" s="58"/>
      <c r="E507" s="39" t="str">
        <f t="shared" si="32"/>
        <v>Еще фото</v>
      </c>
      <c r="F507" s="29" t="s">
        <v>117</v>
      </c>
      <c r="G507" s="24" t="s">
        <v>77</v>
      </c>
      <c r="H507" s="24" t="s">
        <v>78</v>
      </c>
      <c r="I507" s="24" t="s">
        <v>79</v>
      </c>
      <c r="J507" s="14" t="s">
        <v>70</v>
      </c>
      <c r="K507" s="15" t="s">
        <v>30</v>
      </c>
      <c r="L507" s="60"/>
      <c r="M507" s="14"/>
      <c r="N507" s="14" t="s">
        <v>289</v>
      </c>
      <c r="O507" s="14"/>
      <c r="P507" s="15" t="s">
        <v>93</v>
      </c>
      <c r="Q507" s="16">
        <v>24499</v>
      </c>
      <c r="R507" s="17">
        <v>40</v>
      </c>
      <c r="S507" s="18">
        <v>16904.309999999998</v>
      </c>
      <c r="T507" s="19" t="s">
        <v>83</v>
      </c>
      <c r="U507" s="20" t="s">
        <v>109</v>
      </c>
      <c r="V507" s="28">
        <v>40.5</v>
      </c>
      <c r="W507" s="22">
        <v>3</v>
      </c>
      <c r="X507" s="23"/>
    </row>
    <row r="508" spans="1:24" s="1" customFormat="1" ht="13.05" customHeight="1" x14ac:dyDescent="0.3">
      <c r="A508" s="24" t="s">
        <v>23</v>
      </c>
      <c r="B508" s="24" t="s">
        <v>499</v>
      </c>
      <c r="C508" s="12" t="s">
        <v>500</v>
      </c>
      <c r="D508" s="58"/>
      <c r="E508" s="39" t="str">
        <f t="shared" si="32"/>
        <v>Еще фото</v>
      </c>
      <c r="F508" s="29" t="s">
        <v>117</v>
      </c>
      <c r="G508" s="24" t="s">
        <v>77</v>
      </c>
      <c r="H508" s="24" t="s">
        <v>78</v>
      </c>
      <c r="I508" s="24" t="s">
        <v>79</v>
      </c>
      <c r="J508" s="14" t="s">
        <v>70</v>
      </c>
      <c r="K508" s="15" t="s">
        <v>30</v>
      </c>
      <c r="L508" s="60"/>
      <c r="M508" s="14"/>
      <c r="N508" s="14" t="s">
        <v>289</v>
      </c>
      <c r="O508" s="14"/>
      <c r="P508" s="15" t="s">
        <v>93</v>
      </c>
      <c r="Q508" s="16">
        <v>24499</v>
      </c>
      <c r="R508" s="17">
        <v>40</v>
      </c>
      <c r="S508" s="18">
        <v>16904.309999999998</v>
      </c>
      <c r="T508" s="19" t="s">
        <v>83</v>
      </c>
      <c r="U508" s="20" t="s">
        <v>94</v>
      </c>
      <c r="V508" s="22">
        <v>41</v>
      </c>
      <c r="W508" s="22">
        <v>1</v>
      </c>
      <c r="X508" s="23"/>
    </row>
    <row r="509" spans="1:24" s="1" customFormat="1" ht="13.05" customHeight="1" x14ac:dyDescent="0.3">
      <c r="A509" s="24" t="s">
        <v>23</v>
      </c>
      <c r="B509" s="24" t="s">
        <v>499</v>
      </c>
      <c r="C509" s="12" t="s">
        <v>500</v>
      </c>
      <c r="D509" s="58"/>
      <c r="E509" s="39" t="str">
        <f t="shared" si="32"/>
        <v>Еще фото</v>
      </c>
      <c r="F509" s="29" t="s">
        <v>117</v>
      </c>
      <c r="G509" s="24" t="s">
        <v>77</v>
      </c>
      <c r="H509" s="24" t="s">
        <v>78</v>
      </c>
      <c r="I509" s="24" t="s">
        <v>79</v>
      </c>
      <c r="J509" s="14" t="s">
        <v>70</v>
      </c>
      <c r="K509" s="15" t="s">
        <v>30</v>
      </c>
      <c r="L509" s="60"/>
      <c r="M509" s="14"/>
      <c r="N509" s="14" t="s">
        <v>289</v>
      </c>
      <c r="O509" s="14"/>
      <c r="P509" s="15" t="s">
        <v>93</v>
      </c>
      <c r="Q509" s="16">
        <v>24499</v>
      </c>
      <c r="R509" s="17">
        <v>40</v>
      </c>
      <c r="S509" s="18">
        <v>16904.309999999998</v>
      </c>
      <c r="T509" s="19" t="s">
        <v>83</v>
      </c>
      <c r="U509" s="20" t="s">
        <v>95</v>
      </c>
      <c r="V509" s="22">
        <v>42</v>
      </c>
      <c r="W509" s="22">
        <v>2</v>
      </c>
      <c r="X509" s="23"/>
    </row>
    <row r="510" spans="1:24" s="1" customFormat="1" ht="13.05" customHeight="1" x14ac:dyDescent="0.3">
      <c r="A510" s="24" t="s">
        <v>23</v>
      </c>
      <c r="B510" s="24" t="s">
        <v>499</v>
      </c>
      <c r="C510" s="12" t="s">
        <v>500</v>
      </c>
      <c r="D510" s="58"/>
      <c r="E510" s="39" t="str">
        <f t="shared" si="32"/>
        <v>Еще фото</v>
      </c>
      <c r="F510" s="29" t="s">
        <v>117</v>
      </c>
      <c r="G510" s="24" t="s">
        <v>77</v>
      </c>
      <c r="H510" s="24" t="s">
        <v>78</v>
      </c>
      <c r="I510" s="24" t="s">
        <v>79</v>
      </c>
      <c r="J510" s="14" t="s">
        <v>70</v>
      </c>
      <c r="K510" s="15" t="s">
        <v>30</v>
      </c>
      <c r="L510" s="60"/>
      <c r="M510" s="14"/>
      <c r="N510" s="14" t="s">
        <v>289</v>
      </c>
      <c r="O510" s="14"/>
      <c r="P510" s="15" t="s">
        <v>93</v>
      </c>
      <c r="Q510" s="16">
        <v>24499</v>
      </c>
      <c r="R510" s="17">
        <v>40</v>
      </c>
      <c r="S510" s="18">
        <v>16904.309999999998</v>
      </c>
      <c r="T510" s="19" t="s">
        <v>83</v>
      </c>
      <c r="U510" s="20" t="s">
        <v>96</v>
      </c>
      <c r="V510" s="28">
        <v>42.5</v>
      </c>
      <c r="W510" s="22">
        <v>1</v>
      </c>
      <c r="X510" s="23"/>
    </row>
    <row r="511" spans="1:24" s="1" customFormat="1" ht="13.05" customHeight="1" x14ac:dyDescent="0.3">
      <c r="A511" s="24" t="s">
        <v>23</v>
      </c>
      <c r="B511" s="24" t="s">
        <v>499</v>
      </c>
      <c r="C511" s="12" t="s">
        <v>500</v>
      </c>
      <c r="D511" s="58"/>
      <c r="E511" s="39" t="str">
        <f t="shared" si="32"/>
        <v>Еще фото</v>
      </c>
      <c r="F511" s="29" t="s">
        <v>117</v>
      </c>
      <c r="G511" s="24" t="s">
        <v>77</v>
      </c>
      <c r="H511" s="24" t="s">
        <v>78</v>
      </c>
      <c r="I511" s="24" t="s">
        <v>79</v>
      </c>
      <c r="J511" s="14" t="s">
        <v>70</v>
      </c>
      <c r="K511" s="15" t="s">
        <v>30</v>
      </c>
      <c r="L511" s="60"/>
      <c r="M511" s="14"/>
      <c r="N511" s="14" t="s">
        <v>289</v>
      </c>
      <c r="O511" s="14"/>
      <c r="P511" s="15" t="s">
        <v>93</v>
      </c>
      <c r="Q511" s="16">
        <v>24499</v>
      </c>
      <c r="R511" s="17">
        <v>40</v>
      </c>
      <c r="S511" s="18">
        <v>16904.309999999998</v>
      </c>
      <c r="T511" s="19" t="s">
        <v>83</v>
      </c>
      <c r="U511" s="20" t="s">
        <v>102</v>
      </c>
      <c r="V511" s="22">
        <v>43</v>
      </c>
      <c r="W511" s="22">
        <v>5</v>
      </c>
      <c r="X511" s="23"/>
    </row>
    <row r="512" spans="1:24" s="1" customFormat="1" ht="13.05" customHeight="1" x14ac:dyDescent="0.3">
      <c r="A512" s="24" t="s">
        <v>23</v>
      </c>
      <c r="B512" s="24" t="s">
        <v>499</v>
      </c>
      <c r="C512" s="12" t="s">
        <v>500</v>
      </c>
      <c r="D512" s="58"/>
      <c r="E512" s="39" t="str">
        <f t="shared" si="32"/>
        <v>Еще фото</v>
      </c>
      <c r="F512" s="29" t="s">
        <v>117</v>
      </c>
      <c r="G512" s="24" t="s">
        <v>77</v>
      </c>
      <c r="H512" s="24" t="s">
        <v>78</v>
      </c>
      <c r="I512" s="24" t="s">
        <v>79</v>
      </c>
      <c r="J512" s="14" t="s">
        <v>70</v>
      </c>
      <c r="K512" s="15" t="s">
        <v>30</v>
      </c>
      <c r="L512" s="60"/>
      <c r="M512" s="14"/>
      <c r="N512" s="14" t="s">
        <v>289</v>
      </c>
      <c r="O512" s="14"/>
      <c r="P512" s="15" t="s">
        <v>93</v>
      </c>
      <c r="Q512" s="16">
        <v>24499</v>
      </c>
      <c r="R512" s="17">
        <v>40</v>
      </c>
      <c r="S512" s="18">
        <v>16904.309999999998</v>
      </c>
      <c r="T512" s="19" t="s">
        <v>83</v>
      </c>
      <c r="U512" s="20" t="s">
        <v>308</v>
      </c>
      <c r="V512" s="28">
        <v>43.5</v>
      </c>
      <c r="W512" s="22">
        <v>3</v>
      </c>
      <c r="X512" s="23"/>
    </row>
    <row r="513" spans="1:24" s="1" customFormat="1" ht="18" customHeight="1" x14ac:dyDescent="0.3">
      <c r="A513" s="24" t="s">
        <v>23</v>
      </c>
      <c r="B513" s="24" t="s">
        <v>499</v>
      </c>
      <c r="C513" s="12" t="s">
        <v>500</v>
      </c>
      <c r="D513" s="59"/>
      <c r="E513" s="39" t="str">
        <f t="shared" si="32"/>
        <v>Еще фото</v>
      </c>
      <c r="F513" s="29" t="s">
        <v>117</v>
      </c>
      <c r="G513" s="24" t="s">
        <v>77</v>
      </c>
      <c r="H513" s="24" t="s">
        <v>78</v>
      </c>
      <c r="I513" s="24" t="s">
        <v>79</v>
      </c>
      <c r="J513" s="14" t="s">
        <v>70</v>
      </c>
      <c r="K513" s="15" t="s">
        <v>30</v>
      </c>
      <c r="L513" s="56"/>
      <c r="M513" s="14"/>
      <c r="N513" s="14" t="s">
        <v>289</v>
      </c>
      <c r="O513" s="14"/>
      <c r="P513" s="15" t="s">
        <v>93</v>
      </c>
      <c r="Q513" s="16">
        <v>24499</v>
      </c>
      <c r="R513" s="17">
        <v>40</v>
      </c>
      <c r="S513" s="18">
        <v>16904.309999999998</v>
      </c>
      <c r="T513" s="19" t="s">
        <v>83</v>
      </c>
      <c r="U513" s="20" t="s">
        <v>103</v>
      </c>
      <c r="V513" s="28">
        <v>44.5</v>
      </c>
      <c r="W513" s="22">
        <v>4</v>
      </c>
      <c r="X513" s="23"/>
    </row>
    <row r="514" spans="1:24" s="1" customFormat="1" ht="26" customHeight="1" x14ac:dyDescent="0.3">
      <c r="A514" s="11" t="s">
        <v>23</v>
      </c>
      <c r="B514" s="11" t="s">
        <v>142</v>
      </c>
      <c r="C514" s="12" t="s">
        <v>502</v>
      </c>
      <c r="D514" s="57"/>
      <c r="E514" s="39" t="str">
        <f>HYPERLINK("https://www.google.ru/search?q=1012B681-003&amp;newwindow=1&amp;tbm=isch","Еще фото")</f>
        <v>Еще фото</v>
      </c>
      <c r="F514" s="29" t="s">
        <v>117</v>
      </c>
      <c r="G514" s="11" t="s">
        <v>77</v>
      </c>
      <c r="H514" s="11" t="s">
        <v>78</v>
      </c>
      <c r="I514" s="14" t="s">
        <v>79</v>
      </c>
      <c r="J514" s="14" t="s">
        <v>70</v>
      </c>
      <c r="K514" s="15" t="s">
        <v>46</v>
      </c>
      <c r="L514" s="55" t="s">
        <v>147</v>
      </c>
      <c r="M514" s="14" t="s">
        <v>145</v>
      </c>
      <c r="N514" s="14" t="s">
        <v>48</v>
      </c>
      <c r="O514" s="14"/>
      <c r="P514" s="15" t="s">
        <v>119</v>
      </c>
      <c r="Q514" s="16">
        <v>8599</v>
      </c>
      <c r="R514" s="17">
        <v>40</v>
      </c>
      <c r="S514" s="18">
        <v>5933.3099999999995</v>
      </c>
      <c r="T514" s="19" t="s">
        <v>83</v>
      </c>
      <c r="U514" s="20" t="s">
        <v>114</v>
      </c>
      <c r="V514" s="28">
        <v>37.5</v>
      </c>
      <c r="W514" s="22">
        <v>1</v>
      </c>
      <c r="X514" s="23"/>
    </row>
    <row r="515" spans="1:24" s="1" customFormat="1" ht="26" customHeight="1" x14ac:dyDescent="0.3">
      <c r="A515" s="24" t="s">
        <v>23</v>
      </c>
      <c r="B515" s="24" t="s">
        <v>142</v>
      </c>
      <c r="C515" s="12" t="s">
        <v>502</v>
      </c>
      <c r="D515" s="58"/>
      <c r="E515" s="39" t="str">
        <f>HYPERLINK("https://www.google.ru/search?q=1012B681-003&amp;newwindow=1&amp;tbm=isch","Еще фото")</f>
        <v>Еще фото</v>
      </c>
      <c r="F515" s="29" t="s">
        <v>117</v>
      </c>
      <c r="G515" s="24" t="s">
        <v>77</v>
      </c>
      <c r="H515" s="24" t="s">
        <v>78</v>
      </c>
      <c r="I515" s="24" t="s">
        <v>79</v>
      </c>
      <c r="J515" s="14" t="s">
        <v>70</v>
      </c>
      <c r="K515" s="15" t="s">
        <v>46</v>
      </c>
      <c r="L515" s="60"/>
      <c r="M515" s="14" t="s">
        <v>145</v>
      </c>
      <c r="N515" s="14" t="s">
        <v>48</v>
      </c>
      <c r="O515" s="14"/>
      <c r="P515" s="15" t="s">
        <v>119</v>
      </c>
      <c r="Q515" s="16">
        <v>8599</v>
      </c>
      <c r="R515" s="17">
        <v>40</v>
      </c>
      <c r="S515" s="18">
        <v>5933.3099999999995</v>
      </c>
      <c r="T515" s="19" t="s">
        <v>83</v>
      </c>
      <c r="U515" s="20" t="s">
        <v>94</v>
      </c>
      <c r="V515" s="22">
        <v>39</v>
      </c>
      <c r="W515" s="22">
        <v>1</v>
      </c>
      <c r="X515" s="23"/>
    </row>
    <row r="516" spans="1:24" s="1" customFormat="1" ht="26" customHeight="1" x14ac:dyDescent="0.3">
      <c r="A516" s="24" t="s">
        <v>23</v>
      </c>
      <c r="B516" s="24" t="s">
        <v>142</v>
      </c>
      <c r="C516" s="12" t="s">
        <v>502</v>
      </c>
      <c r="D516" s="58"/>
      <c r="E516" s="39" t="str">
        <f>HYPERLINK("https://www.google.ru/search?q=1012B681-003&amp;newwindow=1&amp;tbm=isch","Еще фото")</f>
        <v>Еще фото</v>
      </c>
      <c r="F516" s="29" t="s">
        <v>117</v>
      </c>
      <c r="G516" s="24" t="s">
        <v>77</v>
      </c>
      <c r="H516" s="24" t="s">
        <v>78</v>
      </c>
      <c r="I516" s="24" t="s">
        <v>79</v>
      </c>
      <c r="J516" s="14" t="s">
        <v>70</v>
      </c>
      <c r="K516" s="15" t="s">
        <v>46</v>
      </c>
      <c r="L516" s="60"/>
      <c r="M516" s="14" t="s">
        <v>145</v>
      </c>
      <c r="N516" s="14" t="s">
        <v>48</v>
      </c>
      <c r="O516" s="14"/>
      <c r="P516" s="15" t="s">
        <v>119</v>
      </c>
      <c r="Q516" s="16">
        <v>8599</v>
      </c>
      <c r="R516" s="17">
        <v>40</v>
      </c>
      <c r="S516" s="18">
        <v>5933.3099999999995</v>
      </c>
      <c r="T516" s="19" t="s">
        <v>83</v>
      </c>
      <c r="U516" s="20" t="s">
        <v>95</v>
      </c>
      <c r="V516" s="22">
        <v>40</v>
      </c>
      <c r="W516" s="22">
        <v>2</v>
      </c>
      <c r="X516" s="23"/>
    </row>
    <row r="517" spans="1:24" s="1" customFormat="1" ht="26" customHeight="1" x14ac:dyDescent="0.3">
      <c r="A517" s="24" t="s">
        <v>23</v>
      </c>
      <c r="B517" s="24" t="s">
        <v>142</v>
      </c>
      <c r="C517" s="12" t="s">
        <v>502</v>
      </c>
      <c r="D517" s="59"/>
      <c r="E517" s="39" t="str">
        <f>HYPERLINK("https://www.google.ru/search?q=1012B681-003&amp;newwindow=1&amp;tbm=isch","Еще фото")</f>
        <v>Еще фото</v>
      </c>
      <c r="F517" s="29" t="s">
        <v>117</v>
      </c>
      <c r="G517" s="24" t="s">
        <v>77</v>
      </c>
      <c r="H517" s="24" t="s">
        <v>78</v>
      </c>
      <c r="I517" s="24" t="s">
        <v>79</v>
      </c>
      <c r="J517" s="14" t="s">
        <v>70</v>
      </c>
      <c r="K517" s="15" t="s">
        <v>46</v>
      </c>
      <c r="L517" s="56"/>
      <c r="M517" s="14" t="s">
        <v>145</v>
      </c>
      <c r="N517" s="14" t="s">
        <v>48</v>
      </c>
      <c r="O517" s="14"/>
      <c r="P517" s="15" t="s">
        <v>119</v>
      </c>
      <c r="Q517" s="16">
        <v>8599</v>
      </c>
      <c r="R517" s="17">
        <v>40</v>
      </c>
      <c r="S517" s="18">
        <v>5933.3099999999995</v>
      </c>
      <c r="T517" s="19" t="s">
        <v>83</v>
      </c>
      <c r="U517" s="20" t="s">
        <v>96</v>
      </c>
      <c r="V517" s="28">
        <v>40.5</v>
      </c>
      <c r="W517" s="22">
        <v>2</v>
      </c>
      <c r="X517" s="23"/>
    </row>
    <row r="518" spans="1:24" s="1" customFormat="1" ht="14" customHeight="1" x14ac:dyDescent="0.3">
      <c r="A518" s="11" t="s">
        <v>23</v>
      </c>
      <c r="B518" s="11" t="s">
        <v>271</v>
      </c>
      <c r="C518" s="12" t="s">
        <v>503</v>
      </c>
      <c r="D518" s="57"/>
      <c r="E518" s="39" t="str">
        <f t="shared" ref="E518:E524" si="33">HYPERLINK("https://www.google.ru/search?q=1012B753-002&amp;newwindow=1&amp;tbm=isch","Еще фото")</f>
        <v>Еще фото</v>
      </c>
      <c r="F518" s="13"/>
      <c r="G518" s="11" t="s">
        <v>77</v>
      </c>
      <c r="H518" s="11" t="s">
        <v>78</v>
      </c>
      <c r="I518" s="14" t="s">
        <v>79</v>
      </c>
      <c r="J518" s="14" t="s">
        <v>70</v>
      </c>
      <c r="K518" s="15" t="s">
        <v>46</v>
      </c>
      <c r="L518" s="55" t="s">
        <v>343</v>
      </c>
      <c r="M518" s="14" t="s">
        <v>344</v>
      </c>
      <c r="N518" s="14" t="s">
        <v>48</v>
      </c>
      <c r="O518" s="14"/>
      <c r="P518" s="15" t="s">
        <v>93</v>
      </c>
      <c r="Q518" s="16">
        <v>24999</v>
      </c>
      <c r="R518" s="17">
        <v>40</v>
      </c>
      <c r="S518" s="18">
        <v>17249.309999999998</v>
      </c>
      <c r="T518" s="19" t="s">
        <v>83</v>
      </c>
      <c r="U518" s="20" t="s">
        <v>85</v>
      </c>
      <c r="V518" s="28">
        <v>35.5</v>
      </c>
      <c r="W518" s="22">
        <v>7</v>
      </c>
      <c r="X518" s="23"/>
    </row>
    <row r="519" spans="1:24" s="1" customFormat="1" ht="14" customHeight="1" x14ac:dyDescent="0.3">
      <c r="A519" s="24" t="s">
        <v>23</v>
      </c>
      <c r="B519" s="24" t="s">
        <v>271</v>
      </c>
      <c r="C519" s="12" t="s">
        <v>503</v>
      </c>
      <c r="D519" s="58"/>
      <c r="E519" s="39" t="str">
        <f t="shared" si="33"/>
        <v>Еще фото</v>
      </c>
      <c r="F519" s="13"/>
      <c r="G519" s="24" t="s">
        <v>77</v>
      </c>
      <c r="H519" s="24" t="s">
        <v>78</v>
      </c>
      <c r="I519" s="24" t="s">
        <v>79</v>
      </c>
      <c r="J519" s="14" t="s">
        <v>70</v>
      </c>
      <c r="K519" s="15" t="s">
        <v>46</v>
      </c>
      <c r="L519" s="60"/>
      <c r="M519" s="14" t="s">
        <v>344</v>
      </c>
      <c r="N519" s="14" t="s">
        <v>48</v>
      </c>
      <c r="O519" s="14"/>
      <c r="P519" s="15" t="s">
        <v>93</v>
      </c>
      <c r="Q519" s="16">
        <v>24999</v>
      </c>
      <c r="R519" s="17">
        <v>40</v>
      </c>
      <c r="S519" s="18">
        <v>17249.309999999998</v>
      </c>
      <c r="T519" s="19" t="s">
        <v>83</v>
      </c>
      <c r="U519" s="20" t="s">
        <v>86</v>
      </c>
      <c r="V519" s="22">
        <v>36</v>
      </c>
      <c r="W519" s="22">
        <v>3</v>
      </c>
      <c r="X519" s="23"/>
    </row>
    <row r="520" spans="1:24" s="1" customFormat="1" ht="14" customHeight="1" x14ac:dyDescent="0.3">
      <c r="A520" s="24" t="s">
        <v>23</v>
      </c>
      <c r="B520" s="24" t="s">
        <v>271</v>
      </c>
      <c r="C520" s="12" t="s">
        <v>503</v>
      </c>
      <c r="D520" s="58"/>
      <c r="E520" s="39" t="str">
        <f t="shared" si="33"/>
        <v>Еще фото</v>
      </c>
      <c r="F520" s="13"/>
      <c r="G520" s="24" t="s">
        <v>77</v>
      </c>
      <c r="H520" s="24" t="s">
        <v>78</v>
      </c>
      <c r="I520" s="24" t="s">
        <v>79</v>
      </c>
      <c r="J520" s="14" t="s">
        <v>70</v>
      </c>
      <c r="K520" s="15" t="s">
        <v>46</v>
      </c>
      <c r="L520" s="60"/>
      <c r="M520" s="14" t="s">
        <v>344</v>
      </c>
      <c r="N520" s="14" t="s">
        <v>48</v>
      </c>
      <c r="O520" s="14"/>
      <c r="P520" s="15" t="s">
        <v>93</v>
      </c>
      <c r="Q520" s="16">
        <v>24999</v>
      </c>
      <c r="R520" s="17">
        <v>40</v>
      </c>
      <c r="S520" s="18">
        <v>17249.309999999998</v>
      </c>
      <c r="T520" s="19" t="s">
        <v>83</v>
      </c>
      <c r="U520" s="20" t="s">
        <v>87</v>
      </c>
      <c r="V520" s="28">
        <v>36.5</v>
      </c>
      <c r="W520" s="22">
        <v>5</v>
      </c>
      <c r="X520" s="23"/>
    </row>
    <row r="521" spans="1:24" s="1" customFormat="1" ht="14" customHeight="1" x14ac:dyDescent="0.3">
      <c r="A521" s="24" t="s">
        <v>23</v>
      </c>
      <c r="B521" s="24" t="s">
        <v>271</v>
      </c>
      <c r="C521" s="12" t="s">
        <v>503</v>
      </c>
      <c r="D521" s="58"/>
      <c r="E521" s="39" t="str">
        <f t="shared" si="33"/>
        <v>Еще фото</v>
      </c>
      <c r="F521" s="13"/>
      <c r="G521" s="24" t="s">
        <v>77</v>
      </c>
      <c r="H521" s="24" t="s">
        <v>78</v>
      </c>
      <c r="I521" s="24" t="s">
        <v>79</v>
      </c>
      <c r="J521" s="14" t="s">
        <v>70</v>
      </c>
      <c r="K521" s="15" t="s">
        <v>46</v>
      </c>
      <c r="L521" s="60"/>
      <c r="M521" s="14" t="s">
        <v>344</v>
      </c>
      <c r="N521" s="14" t="s">
        <v>48</v>
      </c>
      <c r="O521" s="14"/>
      <c r="P521" s="15" t="s">
        <v>93</v>
      </c>
      <c r="Q521" s="16">
        <v>24999</v>
      </c>
      <c r="R521" s="17">
        <v>40</v>
      </c>
      <c r="S521" s="18">
        <v>17249.309999999998</v>
      </c>
      <c r="T521" s="19" t="s">
        <v>83</v>
      </c>
      <c r="U521" s="20" t="s">
        <v>114</v>
      </c>
      <c r="V521" s="28">
        <v>37.5</v>
      </c>
      <c r="W521" s="22">
        <v>7</v>
      </c>
      <c r="X521" s="23"/>
    </row>
    <row r="522" spans="1:24" s="1" customFormat="1" ht="14" customHeight="1" x14ac:dyDescent="0.3">
      <c r="A522" s="24" t="s">
        <v>23</v>
      </c>
      <c r="B522" s="24" t="s">
        <v>271</v>
      </c>
      <c r="C522" s="12" t="s">
        <v>503</v>
      </c>
      <c r="D522" s="58"/>
      <c r="E522" s="39" t="str">
        <f t="shared" si="33"/>
        <v>Еще фото</v>
      </c>
      <c r="F522" s="13"/>
      <c r="G522" s="24" t="s">
        <v>77</v>
      </c>
      <c r="H522" s="24" t="s">
        <v>78</v>
      </c>
      <c r="I522" s="24" t="s">
        <v>79</v>
      </c>
      <c r="J522" s="14" t="s">
        <v>70</v>
      </c>
      <c r="K522" s="15" t="s">
        <v>46</v>
      </c>
      <c r="L522" s="60"/>
      <c r="M522" s="14" t="s">
        <v>344</v>
      </c>
      <c r="N522" s="14" t="s">
        <v>48</v>
      </c>
      <c r="O522" s="14"/>
      <c r="P522" s="15" t="s">
        <v>93</v>
      </c>
      <c r="Q522" s="16">
        <v>24999</v>
      </c>
      <c r="R522" s="17">
        <v>40</v>
      </c>
      <c r="S522" s="18">
        <v>17249.309999999998</v>
      </c>
      <c r="T522" s="19" t="s">
        <v>83</v>
      </c>
      <c r="U522" s="20" t="s">
        <v>101</v>
      </c>
      <c r="V522" s="22">
        <v>38</v>
      </c>
      <c r="W522" s="22">
        <v>7</v>
      </c>
      <c r="X522" s="23"/>
    </row>
    <row r="523" spans="1:24" s="1" customFormat="1" ht="14" customHeight="1" x14ac:dyDescent="0.3">
      <c r="A523" s="24" t="s">
        <v>23</v>
      </c>
      <c r="B523" s="24" t="s">
        <v>271</v>
      </c>
      <c r="C523" s="12" t="s">
        <v>503</v>
      </c>
      <c r="D523" s="58"/>
      <c r="E523" s="39" t="str">
        <f t="shared" si="33"/>
        <v>Еще фото</v>
      </c>
      <c r="F523" s="13"/>
      <c r="G523" s="24" t="s">
        <v>77</v>
      </c>
      <c r="H523" s="24" t="s">
        <v>78</v>
      </c>
      <c r="I523" s="24" t="s">
        <v>79</v>
      </c>
      <c r="J523" s="14" t="s">
        <v>70</v>
      </c>
      <c r="K523" s="15" t="s">
        <v>46</v>
      </c>
      <c r="L523" s="60"/>
      <c r="M523" s="14" t="s">
        <v>344</v>
      </c>
      <c r="N523" s="14" t="s">
        <v>48</v>
      </c>
      <c r="O523" s="14"/>
      <c r="P523" s="15" t="s">
        <v>93</v>
      </c>
      <c r="Q523" s="16">
        <v>24999</v>
      </c>
      <c r="R523" s="17">
        <v>40</v>
      </c>
      <c r="S523" s="18">
        <v>17249.309999999998</v>
      </c>
      <c r="T523" s="19" t="s">
        <v>83</v>
      </c>
      <c r="U523" s="20" t="s">
        <v>109</v>
      </c>
      <c r="V523" s="28">
        <v>38.5</v>
      </c>
      <c r="W523" s="22">
        <v>4</v>
      </c>
      <c r="X523" s="23"/>
    </row>
    <row r="524" spans="1:24" s="1" customFormat="1" ht="17" customHeight="1" x14ac:dyDescent="0.3">
      <c r="A524" s="24" t="s">
        <v>23</v>
      </c>
      <c r="B524" s="24" t="s">
        <v>271</v>
      </c>
      <c r="C524" s="12" t="s">
        <v>503</v>
      </c>
      <c r="D524" s="59"/>
      <c r="E524" s="39" t="str">
        <f t="shared" si="33"/>
        <v>Еще фото</v>
      </c>
      <c r="F524" s="13"/>
      <c r="G524" s="24" t="s">
        <v>77</v>
      </c>
      <c r="H524" s="24" t="s">
        <v>78</v>
      </c>
      <c r="I524" s="24" t="s">
        <v>79</v>
      </c>
      <c r="J524" s="14" t="s">
        <v>70</v>
      </c>
      <c r="K524" s="15" t="s">
        <v>46</v>
      </c>
      <c r="L524" s="56"/>
      <c r="M524" s="14" t="s">
        <v>344</v>
      </c>
      <c r="N524" s="14" t="s">
        <v>48</v>
      </c>
      <c r="O524" s="14"/>
      <c r="P524" s="15" t="s">
        <v>93</v>
      </c>
      <c r="Q524" s="16">
        <v>24999</v>
      </c>
      <c r="R524" s="17">
        <v>40</v>
      </c>
      <c r="S524" s="18">
        <v>17249.309999999998</v>
      </c>
      <c r="T524" s="19" t="s">
        <v>83</v>
      </c>
      <c r="U524" s="20" t="s">
        <v>95</v>
      </c>
      <c r="V524" s="22">
        <v>40</v>
      </c>
      <c r="W524" s="22">
        <v>4</v>
      </c>
      <c r="X524" s="23"/>
    </row>
    <row r="525" spans="1:24" s="1" customFormat="1" ht="52.05" customHeight="1" x14ac:dyDescent="0.3">
      <c r="A525" s="11" t="s">
        <v>23</v>
      </c>
      <c r="B525" s="11" t="s">
        <v>357</v>
      </c>
      <c r="C525" s="12" t="s">
        <v>504</v>
      </c>
      <c r="D525" s="53"/>
      <c r="E525" s="39" t="str">
        <f>HYPERLINK("https://www.google.ru/search?q=1012B755-002&amp;newwindow=1&amp;tbm=isch","Еще фото")</f>
        <v>Еще фото</v>
      </c>
      <c r="F525" s="13"/>
      <c r="G525" s="11" t="s">
        <v>77</v>
      </c>
      <c r="H525" s="11" t="s">
        <v>78</v>
      </c>
      <c r="I525" s="14" t="s">
        <v>79</v>
      </c>
      <c r="J525" s="14" t="s">
        <v>70</v>
      </c>
      <c r="K525" s="15" t="s">
        <v>46</v>
      </c>
      <c r="L525" s="55" t="s">
        <v>359</v>
      </c>
      <c r="M525" s="14" t="s">
        <v>360</v>
      </c>
      <c r="N525" s="14" t="s">
        <v>48</v>
      </c>
      <c r="O525" s="14"/>
      <c r="P525" s="15" t="s">
        <v>93</v>
      </c>
      <c r="Q525" s="16">
        <v>13699</v>
      </c>
      <c r="R525" s="17">
        <v>40</v>
      </c>
      <c r="S525" s="18">
        <v>9452.31</v>
      </c>
      <c r="T525" s="19" t="s">
        <v>83</v>
      </c>
      <c r="U525" s="20" t="s">
        <v>87</v>
      </c>
      <c r="V525" s="28">
        <v>36.5</v>
      </c>
      <c r="W525" s="22">
        <v>1</v>
      </c>
      <c r="X525" s="23"/>
    </row>
    <row r="526" spans="1:24" s="1" customFormat="1" ht="61.05" customHeight="1" x14ac:dyDescent="0.3">
      <c r="A526" s="24" t="s">
        <v>23</v>
      </c>
      <c r="B526" s="24" t="s">
        <v>357</v>
      </c>
      <c r="C526" s="12" t="s">
        <v>504</v>
      </c>
      <c r="D526" s="54"/>
      <c r="E526" s="39" t="str">
        <f>HYPERLINK("https://www.google.ru/search?q=1012B755-002&amp;newwindow=1&amp;tbm=isch","Еще фото")</f>
        <v>Еще фото</v>
      </c>
      <c r="F526" s="13"/>
      <c r="G526" s="24" t="s">
        <v>77</v>
      </c>
      <c r="H526" s="24" t="s">
        <v>78</v>
      </c>
      <c r="I526" s="24" t="s">
        <v>79</v>
      </c>
      <c r="J526" s="14" t="s">
        <v>70</v>
      </c>
      <c r="K526" s="15" t="s">
        <v>46</v>
      </c>
      <c r="L526" s="56"/>
      <c r="M526" s="14" t="s">
        <v>360</v>
      </c>
      <c r="N526" s="14" t="s">
        <v>48</v>
      </c>
      <c r="O526" s="14"/>
      <c r="P526" s="15" t="s">
        <v>93</v>
      </c>
      <c r="Q526" s="16">
        <v>13699</v>
      </c>
      <c r="R526" s="17">
        <v>40</v>
      </c>
      <c r="S526" s="18">
        <v>9452.31</v>
      </c>
      <c r="T526" s="19" t="s">
        <v>83</v>
      </c>
      <c r="U526" s="20" t="s">
        <v>109</v>
      </c>
      <c r="V526" s="28">
        <v>38.5</v>
      </c>
      <c r="W526" s="22">
        <v>3</v>
      </c>
      <c r="X526" s="23"/>
    </row>
    <row r="527" spans="1:24" s="1" customFormat="1" ht="35" customHeight="1" x14ac:dyDescent="0.3">
      <c r="A527" s="11" t="s">
        <v>23</v>
      </c>
      <c r="B527" s="11" t="s">
        <v>505</v>
      </c>
      <c r="C527" s="12" t="s">
        <v>506</v>
      </c>
      <c r="D527" s="57"/>
      <c r="E527" s="39" t="str">
        <f>HYPERLINK("https://www.google.ru/search?q=1012B765-501&amp;newwindow=1&amp;tbm=isch","Еще фото")</f>
        <v>Еще фото</v>
      </c>
      <c r="F527" s="13" t="s">
        <v>106</v>
      </c>
      <c r="G527" s="11" t="s">
        <v>77</v>
      </c>
      <c r="H527" s="11" t="s">
        <v>78</v>
      </c>
      <c r="I527" s="14" t="s">
        <v>79</v>
      </c>
      <c r="J527" s="14" t="s">
        <v>70</v>
      </c>
      <c r="K527" s="15" t="s">
        <v>46</v>
      </c>
      <c r="L527" s="55" t="s">
        <v>507</v>
      </c>
      <c r="M527" s="14"/>
      <c r="N527" s="14" t="s">
        <v>250</v>
      </c>
      <c r="O527" s="14"/>
      <c r="P527" s="15" t="s">
        <v>93</v>
      </c>
      <c r="Q527" s="16">
        <v>18399</v>
      </c>
      <c r="R527" s="17">
        <v>40</v>
      </c>
      <c r="S527" s="18">
        <v>12695.31</v>
      </c>
      <c r="T527" s="19" t="s">
        <v>83</v>
      </c>
      <c r="U527" s="20" t="s">
        <v>101</v>
      </c>
      <c r="V527" s="22">
        <v>38</v>
      </c>
      <c r="W527" s="22">
        <v>1</v>
      </c>
      <c r="X527" s="23"/>
    </row>
    <row r="528" spans="1:24" s="1" customFormat="1" ht="35" customHeight="1" x14ac:dyDescent="0.3">
      <c r="A528" s="24" t="s">
        <v>23</v>
      </c>
      <c r="B528" s="24" t="s">
        <v>505</v>
      </c>
      <c r="C528" s="12" t="s">
        <v>506</v>
      </c>
      <c r="D528" s="58"/>
      <c r="E528" s="39" t="str">
        <f>HYPERLINK("https://www.google.ru/search?q=1012B765-501&amp;newwindow=1&amp;tbm=isch","Еще фото")</f>
        <v>Еще фото</v>
      </c>
      <c r="F528" s="13" t="s">
        <v>106</v>
      </c>
      <c r="G528" s="24" t="s">
        <v>77</v>
      </c>
      <c r="H528" s="24" t="s">
        <v>78</v>
      </c>
      <c r="I528" s="24" t="s">
        <v>79</v>
      </c>
      <c r="J528" s="14" t="s">
        <v>70</v>
      </c>
      <c r="K528" s="15" t="s">
        <v>46</v>
      </c>
      <c r="L528" s="60"/>
      <c r="M528" s="14"/>
      <c r="N528" s="14" t="s">
        <v>250</v>
      </c>
      <c r="O528" s="14"/>
      <c r="P528" s="15" t="s">
        <v>93</v>
      </c>
      <c r="Q528" s="16">
        <v>18399</v>
      </c>
      <c r="R528" s="17">
        <v>40</v>
      </c>
      <c r="S528" s="18">
        <v>12695.31</v>
      </c>
      <c r="T528" s="19" t="s">
        <v>83</v>
      </c>
      <c r="U528" s="20" t="s">
        <v>109</v>
      </c>
      <c r="V528" s="28">
        <v>38.5</v>
      </c>
      <c r="W528" s="22">
        <v>1</v>
      </c>
      <c r="X528" s="23"/>
    </row>
    <row r="529" spans="1:24" s="1" customFormat="1" ht="37.049999999999997" customHeight="1" x14ac:dyDescent="0.3">
      <c r="A529" s="24" t="s">
        <v>23</v>
      </c>
      <c r="B529" s="24" t="s">
        <v>505</v>
      </c>
      <c r="C529" s="12" t="s">
        <v>506</v>
      </c>
      <c r="D529" s="59"/>
      <c r="E529" s="39" t="str">
        <f>HYPERLINK("https://www.google.ru/search?q=1012B765-501&amp;newwindow=1&amp;tbm=isch","Еще фото")</f>
        <v>Еще фото</v>
      </c>
      <c r="F529" s="13" t="s">
        <v>106</v>
      </c>
      <c r="G529" s="24" t="s">
        <v>77</v>
      </c>
      <c r="H529" s="24" t="s">
        <v>78</v>
      </c>
      <c r="I529" s="24" t="s">
        <v>79</v>
      </c>
      <c r="J529" s="14" t="s">
        <v>70</v>
      </c>
      <c r="K529" s="15" t="s">
        <v>46</v>
      </c>
      <c r="L529" s="56"/>
      <c r="M529" s="14"/>
      <c r="N529" s="14" t="s">
        <v>250</v>
      </c>
      <c r="O529" s="14"/>
      <c r="P529" s="15" t="s">
        <v>93</v>
      </c>
      <c r="Q529" s="16">
        <v>18399</v>
      </c>
      <c r="R529" s="17">
        <v>40</v>
      </c>
      <c r="S529" s="18">
        <v>12695.31</v>
      </c>
      <c r="T529" s="19" t="s">
        <v>83</v>
      </c>
      <c r="U529" s="20" t="s">
        <v>94</v>
      </c>
      <c r="V529" s="22">
        <v>39</v>
      </c>
      <c r="W529" s="22">
        <v>1</v>
      </c>
      <c r="X529" s="23"/>
    </row>
    <row r="530" spans="1:24" s="1" customFormat="1" ht="21" customHeight="1" x14ac:dyDescent="0.3">
      <c r="A530" s="11" t="s">
        <v>23</v>
      </c>
      <c r="B530" s="11" t="s">
        <v>214</v>
      </c>
      <c r="C530" s="25" t="s">
        <v>508</v>
      </c>
      <c r="D530" s="57"/>
      <c r="E530" s="39" t="str">
        <f>HYPERLINK("https://www.google.ru/search?q=1012B834-020&amp;newwindow=1&amp;tbm=isch","Еще фото")</f>
        <v>Еще фото</v>
      </c>
      <c r="F530" s="29" t="s">
        <v>117</v>
      </c>
      <c r="G530" s="11" t="s">
        <v>77</v>
      </c>
      <c r="H530" s="11" t="s">
        <v>78</v>
      </c>
      <c r="I530" s="14" t="s">
        <v>79</v>
      </c>
      <c r="J530" s="14" t="s">
        <v>70</v>
      </c>
      <c r="K530" s="15" t="s">
        <v>46</v>
      </c>
      <c r="L530" s="55" t="s">
        <v>328</v>
      </c>
      <c r="M530" s="14"/>
      <c r="N530" s="14" t="s">
        <v>155</v>
      </c>
      <c r="O530" s="14"/>
      <c r="P530" s="15" t="s">
        <v>93</v>
      </c>
      <c r="Q530" s="16">
        <v>20899</v>
      </c>
      <c r="R530" s="17">
        <v>40</v>
      </c>
      <c r="S530" s="18">
        <v>14420.309999999998</v>
      </c>
      <c r="T530" s="19" t="s">
        <v>83</v>
      </c>
      <c r="U530" s="20" t="s">
        <v>101</v>
      </c>
      <c r="V530" s="22">
        <v>38</v>
      </c>
      <c r="W530" s="22">
        <v>6</v>
      </c>
      <c r="X530" s="23"/>
    </row>
    <row r="531" spans="1:24" s="1" customFormat="1" ht="21" customHeight="1" x14ac:dyDescent="0.3">
      <c r="A531" s="24" t="s">
        <v>23</v>
      </c>
      <c r="B531" s="24" t="s">
        <v>214</v>
      </c>
      <c r="C531" s="26" t="s">
        <v>508</v>
      </c>
      <c r="D531" s="58"/>
      <c r="E531" s="39" t="str">
        <f>HYPERLINK("https://www.google.ru/search?q=1012B834-020&amp;newwindow=1&amp;tbm=isch","Еще фото")</f>
        <v>Еще фото</v>
      </c>
      <c r="F531" s="29" t="s">
        <v>117</v>
      </c>
      <c r="G531" s="24" t="s">
        <v>77</v>
      </c>
      <c r="H531" s="24" t="s">
        <v>78</v>
      </c>
      <c r="I531" s="24" t="s">
        <v>79</v>
      </c>
      <c r="J531" s="14" t="s">
        <v>70</v>
      </c>
      <c r="K531" s="15" t="s">
        <v>46</v>
      </c>
      <c r="L531" s="60"/>
      <c r="M531" s="14"/>
      <c r="N531" s="14" t="s">
        <v>155</v>
      </c>
      <c r="O531" s="14"/>
      <c r="P531" s="15" t="s">
        <v>93</v>
      </c>
      <c r="Q531" s="16">
        <v>20899</v>
      </c>
      <c r="R531" s="17">
        <v>40</v>
      </c>
      <c r="S531" s="18">
        <v>14420.309999999998</v>
      </c>
      <c r="T531" s="19" t="s">
        <v>83</v>
      </c>
      <c r="U531" s="20" t="s">
        <v>109</v>
      </c>
      <c r="V531" s="28">
        <v>38.5</v>
      </c>
      <c r="W531" s="22">
        <v>5</v>
      </c>
      <c r="X531" s="23"/>
    </row>
    <row r="532" spans="1:24" s="1" customFormat="1" ht="21" customHeight="1" x14ac:dyDescent="0.3">
      <c r="A532" s="24" t="s">
        <v>23</v>
      </c>
      <c r="B532" s="24" t="s">
        <v>214</v>
      </c>
      <c r="C532" s="26" t="s">
        <v>508</v>
      </c>
      <c r="D532" s="58"/>
      <c r="E532" s="39" t="str">
        <f>HYPERLINK("https://www.google.ru/search?q=1012B834-020&amp;newwindow=1&amp;tbm=isch","Еще фото")</f>
        <v>Еще фото</v>
      </c>
      <c r="F532" s="29" t="s">
        <v>117</v>
      </c>
      <c r="G532" s="24" t="s">
        <v>77</v>
      </c>
      <c r="H532" s="24" t="s">
        <v>78</v>
      </c>
      <c r="I532" s="24" t="s">
        <v>79</v>
      </c>
      <c r="J532" s="14" t="s">
        <v>70</v>
      </c>
      <c r="K532" s="15" t="s">
        <v>46</v>
      </c>
      <c r="L532" s="60"/>
      <c r="M532" s="14"/>
      <c r="N532" s="14" t="s">
        <v>155</v>
      </c>
      <c r="O532" s="14"/>
      <c r="P532" s="15" t="s">
        <v>93</v>
      </c>
      <c r="Q532" s="16">
        <v>20899</v>
      </c>
      <c r="R532" s="17">
        <v>40</v>
      </c>
      <c r="S532" s="18">
        <v>14420.309999999998</v>
      </c>
      <c r="T532" s="19" t="s">
        <v>83</v>
      </c>
      <c r="U532" s="20" t="s">
        <v>94</v>
      </c>
      <c r="V532" s="22">
        <v>39</v>
      </c>
      <c r="W532" s="22">
        <v>8</v>
      </c>
      <c r="X532" s="23"/>
    </row>
    <row r="533" spans="1:24" s="1" customFormat="1" ht="21" customHeight="1" x14ac:dyDescent="0.3">
      <c r="A533" s="24" t="s">
        <v>23</v>
      </c>
      <c r="B533" s="24" t="s">
        <v>214</v>
      </c>
      <c r="C533" s="26" t="s">
        <v>508</v>
      </c>
      <c r="D533" s="58"/>
      <c r="E533" s="39" t="str">
        <f>HYPERLINK("https://www.google.ru/search?q=1012B834-020&amp;newwindow=1&amp;tbm=isch","Еще фото")</f>
        <v>Еще фото</v>
      </c>
      <c r="F533" s="29" t="s">
        <v>117</v>
      </c>
      <c r="G533" s="24" t="s">
        <v>77</v>
      </c>
      <c r="H533" s="24" t="s">
        <v>78</v>
      </c>
      <c r="I533" s="24" t="s">
        <v>79</v>
      </c>
      <c r="J533" s="14" t="s">
        <v>70</v>
      </c>
      <c r="K533" s="15" t="s">
        <v>46</v>
      </c>
      <c r="L533" s="60"/>
      <c r="M533" s="14"/>
      <c r="N533" s="14" t="s">
        <v>155</v>
      </c>
      <c r="O533" s="14"/>
      <c r="P533" s="15" t="s">
        <v>93</v>
      </c>
      <c r="Q533" s="16">
        <v>20899</v>
      </c>
      <c r="R533" s="17">
        <v>40</v>
      </c>
      <c r="S533" s="18">
        <v>14420.309999999998</v>
      </c>
      <c r="T533" s="19" t="s">
        <v>83</v>
      </c>
      <c r="U533" s="20" t="s">
        <v>95</v>
      </c>
      <c r="V533" s="22">
        <v>40</v>
      </c>
      <c r="W533" s="22">
        <v>11</v>
      </c>
      <c r="X533" s="23"/>
    </row>
    <row r="534" spans="1:24" s="1" customFormat="1" ht="32" customHeight="1" x14ac:dyDescent="0.3">
      <c r="A534" s="24" t="s">
        <v>23</v>
      </c>
      <c r="B534" s="24" t="s">
        <v>214</v>
      </c>
      <c r="C534" s="26" t="s">
        <v>508</v>
      </c>
      <c r="D534" s="59"/>
      <c r="E534" s="39" t="str">
        <f>HYPERLINK("https://www.google.ru/search?q=1012B834-020&amp;newwindow=1&amp;tbm=isch","Еще фото")</f>
        <v>Еще фото</v>
      </c>
      <c r="F534" s="29" t="s">
        <v>117</v>
      </c>
      <c r="G534" s="24" t="s">
        <v>77</v>
      </c>
      <c r="H534" s="24" t="s">
        <v>78</v>
      </c>
      <c r="I534" s="24" t="s">
        <v>79</v>
      </c>
      <c r="J534" s="14" t="s">
        <v>70</v>
      </c>
      <c r="K534" s="15" t="s">
        <v>46</v>
      </c>
      <c r="L534" s="56"/>
      <c r="M534" s="14"/>
      <c r="N534" s="14" t="s">
        <v>155</v>
      </c>
      <c r="O534" s="14"/>
      <c r="P534" s="15" t="s">
        <v>93</v>
      </c>
      <c r="Q534" s="16">
        <v>20899</v>
      </c>
      <c r="R534" s="17">
        <v>40</v>
      </c>
      <c r="S534" s="18">
        <v>14420.309999999998</v>
      </c>
      <c r="T534" s="19" t="s">
        <v>83</v>
      </c>
      <c r="U534" s="20" t="s">
        <v>96</v>
      </c>
      <c r="V534" s="28">
        <v>40.5</v>
      </c>
      <c r="W534" s="22">
        <v>6</v>
      </c>
      <c r="X534" s="23"/>
    </row>
    <row r="535" spans="1:24" s="1" customFormat="1" ht="21" customHeight="1" x14ac:dyDescent="0.3">
      <c r="A535" s="11" t="s">
        <v>23</v>
      </c>
      <c r="B535" s="11" t="s">
        <v>115</v>
      </c>
      <c r="C535" s="25" t="s">
        <v>509</v>
      </c>
      <c r="D535" s="57"/>
      <c r="E535" s="39" t="str">
        <f>HYPERLINK("https://www.google.ru/search?q=1012B836-100&amp;newwindow=1&amp;tbm=isch","Еще фото")</f>
        <v>Еще фото</v>
      </c>
      <c r="F535" s="13"/>
      <c r="G535" s="11" t="s">
        <v>77</v>
      </c>
      <c r="H535" s="11" t="s">
        <v>78</v>
      </c>
      <c r="I535" s="14" t="s">
        <v>79</v>
      </c>
      <c r="J535" s="14" t="s">
        <v>70</v>
      </c>
      <c r="K535" s="15" t="s">
        <v>46</v>
      </c>
      <c r="L535" s="55" t="s">
        <v>123</v>
      </c>
      <c r="M535" s="14"/>
      <c r="N535" s="14" t="s">
        <v>169</v>
      </c>
      <c r="O535" s="14"/>
      <c r="P535" s="15" t="s">
        <v>119</v>
      </c>
      <c r="Q535" s="16">
        <v>7999</v>
      </c>
      <c r="R535" s="17">
        <v>40</v>
      </c>
      <c r="S535" s="18">
        <v>5519.3099999999995</v>
      </c>
      <c r="T535" s="19" t="s">
        <v>83</v>
      </c>
      <c r="U535" s="20" t="s">
        <v>86</v>
      </c>
      <c r="V535" s="22">
        <v>36</v>
      </c>
      <c r="W535" s="22">
        <v>1</v>
      </c>
      <c r="X535" s="23"/>
    </row>
    <row r="536" spans="1:24" s="1" customFormat="1" ht="21" customHeight="1" x14ac:dyDescent="0.3">
      <c r="A536" s="24" t="s">
        <v>23</v>
      </c>
      <c r="B536" s="24" t="s">
        <v>115</v>
      </c>
      <c r="C536" s="26" t="s">
        <v>509</v>
      </c>
      <c r="D536" s="58"/>
      <c r="E536" s="39" t="str">
        <f>HYPERLINK("https://www.google.ru/search?q=1012B836-100&amp;newwindow=1&amp;tbm=isch","Еще фото")</f>
        <v>Еще фото</v>
      </c>
      <c r="F536" s="13"/>
      <c r="G536" s="24" t="s">
        <v>77</v>
      </c>
      <c r="H536" s="24" t="s">
        <v>78</v>
      </c>
      <c r="I536" s="24" t="s">
        <v>79</v>
      </c>
      <c r="J536" s="14" t="s">
        <v>70</v>
      </c>
      <c r="K536" s="15" t="s">
        <v>46</v>
      </c>
      <c r="L536" s="60"/>
      <c r="M536" s="14"/>
      <c r="N536" s="14" t="s">
        <v>169</v>
      </c>
      <c r="O536" s="14"/>
      <c r="P536" s="15" t="s">
        <v>119</v>
      </c>
      <c r="Q536" s="16">
        <v>7999</v>
      </c>
      <c r="R536" s="17">
        <v>40</v>
      </c>
      <c r="S536" s="18">
        <v>5519.3099999999995</v>
      </c>
      <c r="T536" s="19" t="s">
        <v>83</v>
      </c>
      <c r="U536" s="20" t="s">
        <v>87</v>
      </c>
      <c r="V536" s="28">
        <v>36.5</v>
      </c>
      <c r="W536" s="22">
        <v>1</v>
      </c>
      <c r="X536" s="23"/>
    </row>
    <row r="537" spans="1:24" s="1" customFormat="1" ht="21" customHeight="1" x14ac:dyDescent="0.3">
      <c r="A537" s="24" t="s">
        <v>23</v>
      </c>
      <c r="B537" s="24" t="s">
        <v>115</v>
      </c>
      <c r="C537" s="26" t="s">
        <v>509</v>
      </c>
      <c r="D537" s="58"/>
      <c r="E537" s="39" t="str">
        <f>HYPERLINK("https://www.google.ru/search?q=1012B836-100&amp;newwindow=1&amp;tbm=isch","Еще фото")</f>
        <v>Еще фото</v>
      </c>
      <c r="F537" s="13"/>
      <c r="G537" s="24" t="s">
        <v>77</v>
      </c>
      <c r="H537" s="24" t="s">
        <v>78</v>
      </c>
      <c r="I537" s="24" t="s">
        <v>79</v>
      </c>
      <c r="J537" s="14" t="s">
        <v>70</v>
      </c>
      <c r="K537" s="15" t="s">
        <v>46</v>
      </c>
      <c r="L537" s="60"/>
      <c r="M537" s="14"/>
      <c r="N537" s="14" t="s">
        <v>169</v>
      </c>
      <c r="O537" s="14"/>
      <c r="P537" s="15" t="s">
        <v>119</v>
      </c>
      <c r="Q537" s="16">
        <v>7999</v>
      </c>
      <c r="R537" s="17">
        <v>40</v>
      </c>
      <c r="S537" s="18">
        <v>5519.3099999999995</v>
      </c>
      <c r="T537" s="19" t="s">
        <v>83</v>
      </c>
      <c r="U537" s="20" t="s">
        <v>114</v>
      </c>
      <c r="V537" s="28">
        <v>37.5</v>
      </c>
      <c r="W537" s="22">
        <v>1</v>
      </c>
      <c r="X537" s="23"/>
    </row>
    <row r="538" spans="1:24" s="1" customFormat="1" ht="21" customHeight="1" x14ac:dyDescent="0.3">
      <c r="A538" s="24" t="s">
        <v>23</v>
      </c>
      <c r="B538" s="24" t="s">
        <v>115</v>
      </c>
      <c r="C538" s="26" t="s">
        <v>509</v>
      </c>
      <c r="D538" s="58"/>
      <c r="E538" s="39" t="str">
        <f>HYPERLINK("https://www.google.ru/search?q=1012B836-100&amp;newwindow=1&amp;tbm=isch","Еще фото")</f>
        <v>Еще фото</v>
      </c>
      <c r="F538" s="13"/>
      <c r="G538" s="24" t="s">
        <v>77</v>
      </c>
      <c r="H538" s="24" t="s">
        <v>78</v>
      </c>
      <c r="I538" s="24" t="s">
        <v>79</v>
      </c>
      <c r="J538" s="14" t="s">
        <v>70</v>
      </c>
      <c r="K538" s="15" t="s">
        <v>46</v>
      </c>
      <c r="L538" s="60"/>
      <c r="M538" s="14"/>
      <c r="N538" s="14" t="s">
        <v>169</v>
      </c>
      <c r="O538" s="14"/>
      <c r="P538" s="15" t="s">
        <v>119</v>
      </c>
      <c r="Q538" s="16">
        <v>7999</v>
      </c>
      <c r="R538" s="17">
        <v>40</v>
      </c>
      <c r="S538" s="18">
        <v>5519.3099999999995</v>
      </c>
      <c r="T538" s="19" t="s">
        <v>83</v>
      </c>
      <c r="U538" s="20" t="s">
        <v>101</v>
      </c>
      <c r="V538" s="22">
        <v>38</v>
      </c>
      <c r="W538" s="22">
        <v>1</v>
      </c>
      <c r="X538" s="23"/>
    </row>
    <row r="539" spans="1:24" s="1" customFormat="1" ht="32" customHeight="1" x14ac:dyDescent="0.3">
      <c r="A539" s="24" t="s">
        <v>23</v>
      </c>
      <c r="B539" s="24" t="s">
        <v>115</v>
      </c>
      <c r="C539" s="26" t="s">
        <v>509</v>
      </c>
      <c r="D539" s="59"/>
      <c r="E539" s="39" t="str">
        <f>HYPERLINK("https://www.google.ru/search?q=1012B836-100&amp;newwindow=1&amp;tbm=isch","Еще фото")</f>
        <v>Еще фото</v>
      </c>
      <c r="F539" s="13"/>
      <c r="G539" s="24" t="s">
        <v>77</v>
      </c>
      <c r="H539" s="24" t="s">
        <v>78</v>
      </c>
      <c r="I539" s="24" t="s">
        <v>79</v>
      </c>
      <c r="J539" s="14" t="s">
        <v>70</v>
      </c>
      <c r="K539" s="15" t="s">
        <v>46</v>
      </c>
      <c r="L539" s="56"/>
      <c r="M539" s="14"/>
      <c r="N539" s="14" t="s">
        <v>169</v>
      </c>
      <c r="O539" s="14"/>
      <c r="P539" s="15" t="s">
        <v>119</v>
      </c>
      <c r="Q539" s="16">
        <v>7999</v>
      </c>
      <c r="R539" s="17">
        <v>40</v>
      </c>
      <c r="S539" s="18">
        <v>5519.3099999999995</v>
      </c>
      <c r="T539" s="19" t="s">
        <v>83</v>
      </c>
      <c r="U539" s="20" t="s">
        <v>94</v>
      </c>
      <c r="V539" s="22">
        <v>39</v>
      </c>
      <c r="W539" s="22">
        <v>1</v>
      </c>
      <c r="X539" s="23"/>
    </row>
    <row r="540" spans="1:24" s="1" customFormat="1" ht="17" customHeight="1" x14ac:dyDescent="0.3">
      <c r="A540" s="11" t="s">
        <v>23</v>
      </c>
      <c r="B540" s="11" t="s">
        <v>293</v>
      </c>
      <c r="C540" s="12" t="s">
        <v>510</v>
      </c>
      <c r="D540" s="57"/>
      <c r="E540" s="39" t="str">
        <f t="shared" ref="E540:E545" si="34">HYPERLINK("https://www.google.ru/search?q=1012B838-002&amp;newwindow=1&amp;tbm=isch","Еще фото")</f>
        <v>Еще фото</v>
      </c>
      <c r="F540" s="29" t="s">
        <v>117</v>
      </c>
      <c r="G540" s="11" t="s">
        <v>77</v>
      </c>
      <c r="H540" s="11" t="s">
        <v>78</v>
      </c>
      <c r="I540" s="14" t="s">
        <v>79</v>
      </c>
      <c r="J540" s="14" t="s">
        <v>70</v>
      </c>
      <c r="K540" s="15" t="s">
        <v>46</v>
      </c>
      <c r="L540" s="55" t="s">
        <v>298</v>
      </c>
      <c r="M540" s="14" t="s">
        <v>270</v>
      </c>
      <c r="N540" s="14" t="s">
        <v>48</v>
      </c>
      <c r="O540" s="14"/>
      <c r="P540" s="15" t="s">
        <v>93</v>
      </c>
      <c r="Q540" s="16">
        <v>28699</v>
      </c>
      <c r="R540" s="17">
        <v>40</v>
      </c>
      <c r="S540" s="18">
        <v>19802.310000000001</v>
      </c>
      <c r="T540" s="19" t="s">
        <v>83</v>
      </c>
      <c r="U540" s="20" t="s">
        <v>114</v>
      </c>
      <c r="V540" s="28">
        <v>37.5</v>
      </c>
      <c r="W540" s="22">
        <v>9</v>
      </c>
      <c r="X540" s="23"/>
    </row>
    <row r="541" spans="1:24" s="1" customFormat="1" ht="17" customHeight="1" x14ac:dyDescent="0.3">
      <c r="A541" s="24" t="s">
        <v>23</v>
      </c>
      <c r="B541" s="24" t="s">
        <v>293</v>
      </c>
      <c r="C541" s="12" t="s">
        <v>510</v>
      </c>
      <c r="D541" s="58"/>
      <c r="E541" s="39" t="str">
        <f t="shared" si="34"/>
        <v>Еще фото</v>
      </c>
      <c r="F541" s="29" t="s">
        <v>117</v>
      </c>
      <c r="G541" s="24" t="s">
        <v>77</v>
      </c>
      <c r="H541" s="24" t="s">
        <v>78</v>
      </c>
      <c r="I541" s="24" t="s">
        <v>79</v>
      </c>
      <c r="J541" s="14" t="s">
        <v>70</v>
      </c>
      <c r="K541" s="15" t="s">
        <v>46</v>
      </c>
      <c r="L541" s="60"/>
      <c r="M541" s="14" t="s">
        <v>270</v>
      </c>
      <c r="N541" s="14" t="s">
        <v>48</v>
      </c>
      <c r="O541" s="14"/>
      <c r="P541" s="15" t="s">
        <v>93</v>
      </c>
      <c r="Q541" s="16">
        <v>28699</v>
      </c>
      <c r="R541" s="17">
        <v>40</v>
      </c>
      <c r="S541" s="18">
        <v>19802.310000000001</v>
      </c>
      <c r="T541" s="19" t="s">
        <v>83</v>
      </c>
      <c r="U541" s="20" t="s">
        <v>101</v>
      </c>
      <c r="V541" s="22">
        <v>38</v>
      </c>
      <c r="W541" s="22">
        <v>10</v>
      </c>
      <c r="X541" s="23"/>
    </row>
    <row r="542" spans="1:24" s="1" customFormat="1" ht="17" customHeight="1" x14ac:dyDescent="0.3">
      <c r="A542" s="24" t="s">
        <v>23</v>
      </c>
      <c r="B542" s="24" t="s">
        <v>293</v>
      </c>
      <c r="C542" s="12" t="s">
        <v>510</v>
      </c>
      <c r="D542" s="58"/>
      <c r="E542" s="39" t="str">
        <f t="shared" si="34"/>
        <v>Еще фото</v>
      </c>
      <c r="F542" s="29" t="s">
        <v>117</v>
      </c>
      <c r="G542" s="24" t="s">
        <v>77</v>
      </c>
      <c r="H542" s="24" t="s">
        <v>78</v>
      </c>
      <c r="I542" s="24" t="s">
        <v>79</v>
      </c>
      <c r="J542" s="14" t="s">
        <v>70</v>
      </c>
      <c r="K542" s="15" t="s">
        <v>46</v>
      </c>
      <c r="L542" s="60"/>
      <c r="M542" s="14" t="s">
        <v>270</v>
      </c>
      <c r="N542" s="14" t="s">
        <v>48</v>
      </c>
      <c r="O542" s="14"/>
      <c r="P542" s="15" t="s">
        <v>93</v>
      </c>
      <c r="Q542" s="16">
        <v>28699</v>
      </c>
      <c r="R542" s="17">
        <v>40</v>
      </c>
      <c r="S542" s="18">
        <v>19802.310000000001</v>
      </c>
      <c r="T542" s="19" t="s">
        <v>83</v>
      </c>
      <c r="U542" s="20" t="s">
        <v>109</v>
      </c>
      <c r="V542" s="28">
        <v>38.5</v>
      </c>
      <c r="W542" s="22">
        <v>13</v>
      </c>
      <c r="X542" s="23"/>
    </row>
    <row r="543" spans="1:24" s="1" customFormat="1" ht="17" customHeight="1" x14ac:dyDescent="0.3">
      <c r="A543" s="24" t="s">
        <v>23</v>
      </c>
      <c r="B543" s="24" t="s">
        <v>293</v>
      </c>
      <c r="C543" s="12" t="s">
        <v>510</v>
      </c>
      <c r="D543" s="58"/>
      <c r="E543" s="39" t="str">
        <f t="shared" si="34"/>
        <v>Еще фото</v>
      </c>
      <c r="F543" s="29" t="s">
        <v>117</v>
      </c>
      <c r="G543" s="24" t="s">
        <v>77</v>
      </c>
      <c r="H543" s="24" t="s">
        <v>78</v>
      </c>
      <c r="I543" s="24" t="s">
        <v>79</v>
      </c>
      <c r="J543" s="14" t="s">
        <v>70</v>
      </c>
      <c r="K543" s="15" t="s">
        <v>46</v>
      </c>
      <c r="L543" s="60"/>
      <c r="M543" s="14" t="s">
        <v>270</v>
      </c>
      <c r="N543" s="14" t="s">
        <v>48</v>
      </c>
      <c r="O543" s="14"/>
      <c r="P543" s="15" t="s">
        <v>93</v>
      </c>
      <c r="Q543" s="16">
        <v>28699</v>
      </c>
      <c r="R543" s="17">
        <v>40</v>
      </c>
      <c r="S543" s="18">
        <v>19802.310000000001</v>
      </c>
      <c r="T543" s="19" t="s">
        <v>83</v>
      </c>
      <c r="U543" s="20" t="s">
        <v>94</v>
      </c>
      <c r="V543" s="22">
        <v>39</v>
      </c>
      <c r="W543" s="22">
        <v>3</v>
      </c>
      <c r="X543" s="23"/>
    </row>
    <row r="544" spans="1:24" s="1" customFormat="1" ht="17" customHeight="1" x14ac:dyDescent="0.3">
      <c r="A544" s="24" t="s">
        <v>23</v>
      </c>
      <c r="B544" s="24" t="s">
        <v>293</v>
      </c>
      <c r="C544" s="12" t="s">
        <v>510</v>
      </c>
      <c r="D544" s="58"/>
      <c r="E544" s="39" t="str">
        <f t="shared" si="34"/>
        <v>Еще фото</v>
      </c>
      <c r="F544" s="29" t="s">
        <v>117</v>
      </c>
      <c r="G544" s="24" t="s">
        <v>77</v>
      </c>
      <c r="H544" s="24" t="s">
        <v>78</v>
      </c>
      <c r="I544" s="24" t="s">
        <v>79</v>
      </c>
      <c r="J544" s="14" t="s">
        <v>70</v>
      </c>
      <c r="K544" s="15" t="s">
        <v>46</v>
      </c>
      <c r="L544" s="60"/>
      <c r="M544" s="14" t="s">
        <v>270</v>
      </c>
      <c r="N544" s="14" t="s">
        <v>48</v>
      </c>
      <c r="O544" s="14"/>
      <c r="P544" s="15" t="s">
        <v>93</v>
      </c>
      <c r="Q544" s="16">
        <v>28699</v>
      </c>
      <c r="R544" s="17">
        <v>40</v>
      </c>
      <c r="S544" s="18">
        <v>19802.310000000001</v>
      </c>
      <c r="T544" s="19" t="s">
        <v>83</v>
      </c>
      <c r="U544" s="20" t="s">
        <v>95</v>
      </c>
      <c r="V544" s="22">
        <v>40</v>
      </c>
      <c r="W544" s="22">
        <v>2</v>
      </c>
      <c r="X544" s="23"/>
    </row>
    <row r="545" spans="1:24" s="1" customFormat="1" ht="22.05" customHeight="1" x14ac:dyDescent="0.3">
      <c r="A545" s="24" t="s">
        <v>23</v>
      </c>
      <c r="B545" s="24" t="s">
        <v>293</v>
      </c>
      <c r="C545" s="12" t="s">
        <v>510</v>
      </c>
      <c r="D545" s="59"/>
      <c r="E545" s="39" t="str">
        <f t="shared" si="34"/>
        <v>Еще фото</v>
      </c>
      <c r="F545" s="29" t="s">
        <v>117</v>
      </c>
      <c r="G545" s="24" t="s">
        <v>77</v>
      </c>
      <c r="H545" s="24" t="s">
        <v>78</v>
      </c>
      <c r="I545" s="24" t="s">
        <v>79</v>
      </c>
      <c r="J545" s="14" t="s">
        <v>70</v>
      </c>
      <c r="K545" s="15" t="s">
        <v>46</v>
      </c>
      <c r="L545" s="56"/>
      <c r="M545" s="14" t="s">
        <v>270</v>
      </c>
      <c r="N545" s="14" t="s">
        <v>48</v>
      </c>
      <c r="O545" s="14"/>
      <c r="P545" s="15" t="s">
        <v>93</v>
      </c>
      <c r="Q545" s="16">
        <v>28699</v>
      </c>
      <c r="R545" s="17">
        <v>40</v>
      </c>
      <c r="S545" s="18">
        <v>19802.310000000001</v>
      </c>
      <c r="T545" s="19" t="s">
        <v>83</v>
      </c>
      <c r="U545" s="20" t="s">
        <v>96</v>
      </c>
      <c r="V545" s="28">
        <v>40.5</v>
      </c>
      <c r="W545" s="22">
        <v>1</v>
      </c>
      <c r="X545" s="23"/>
    </row>
    <row r="546" spans="1:24" s="1" customFormat="1" ht="17" customHeight="1" x14ac:dyDescent="0.3">
      <c r="A546" s="11" t="s">
        <v>23</v>
      </c>
      <c r="B546" s="11" t="s">
        <v>293</v>
      </c>
      <c r="C546" s="12" t="s">
        <v>511</v>
      </c>
      <c r="D546" s="57"/>
      <c r="E546" s="39" t="str">
        <f t="shared" ref="E546:E551" si="35">HYPERLINK("https://www.google.ru/search?q=1012B838-004&amp;newwindow=1&amp;tbm=isch","Еще фото")</f>
        <v>Еще фото</v>
      </c>
      <c r="F546" s="29" t="s">
        <v>117</v>
      </c>
      <c r="G546" s="11" t="s">
        <v>77</v>
      </c>
      <c r="H546" s="11" t="s">
        <v>78</v>
      </c>
      <c r="I546" s="14" t="s">
        <v>79</v>
      </c>
      <c r="J546" s="14" t="s">
        <v>70</v>
      </c>
      <c r="K546" s="15" t="s">
        <v>46</v>
      </c>
      <c r="L546" s="55" t="s">
        <v>298</v>
      </c>
      <c r="M546" s="14" t="s">
        <v>270</v>
      </c>
      <c r="N546" s="14" t="s">
        <v>48</v>
      </c>
      <c r="O546" s="14"/>
      <c r="P546" s="15" t="s">
        <v>93</v>
      </c>
      <c r="Q546" s="16">
        <v>24499</v>
      </c>
      <c r="R546" s="17">
        <v>40</v>
      </c>
      <c r="S546" s="18">
        <v>16904.309999999998</v>
      </c>
      <c r="T546" s="19" t="s">
        <v>83</v>
      </c>
      <c r="U546" s="20" t="s">
        <v>86</v>
      </c>
      <c r="V546" s="22">
        <v>36</v>
      </c>
      <c r="W546" s="22">
        <v>3</v>
      </c>
      <c r="X546" s="23"/>
    </row>
    <row r="547" spans="1:24" s="1" customFormat="1" ht="17" customHeight="1" x14ac:dyDescent="0.3">
      <c r="A547" s="24" t="s">
        <v>23</v>
      </c>
      <c r="B547" s="24" t="s">
        <v>293</v>
      </c>
      <c r="C547" s="12" t="s">
        <v>511</v>
      </c>
      <c r="D547" s="58"/>
      <c r="E547" s="39" t="str">
        <f t="shared" si="35"/>
        <v>Еще фото</v>
      </c>
      <c r="F547" s="29" t="s">
        <v>117</v>
      </c>
      <c r="G547" s="24" t="s">
        <v>77</v>
      </c>
      <c r="H547" s="24" t="s">
        <v>78</v>
      </c>
      <c r="I547" s="24" t="s">
        <v>79</v>
      </c>
      <c r="J547" s="14" t="s">
        <v>70</v>
      </c>
      <c r="K547" s="15" t="s">
        <v>46</v>
      </c>
      <c r="L547" s="60"/>
      <c r="M547" s="14" t="s">
        <v>270</v>
      </c>
      <c r="N547" s="14" t="s">
        <v>48</v>
      </c>
      <c r="O547" s="14"/>
      <c r="P547" s="15" t="s">
        <v>93</v>
      </c>
      <c r="Q547" s="16">
        <v>24499</v>
      </c>
      <c r="R547" s="17">
        <v>40</v>
      </c>
      <c r="S547" s="18">
        <v>16904.309999999998</v>
      </c>
      <c r="T547" s="19" t="s">
        <v>83</v>
      </c>
      <c r="U547" s="20" t="s">
        <v>87</v>
      </c>
      <c r="V547" s="28">
        <v>36.5</v>
      </c>
      <c r="W547" s="22">
        <v>1</v>
      </c>
      <c r="X547" s="23"/>
    </row>
    <row r="548" spans="1:24" s="1" customFormat="1" ht="17" customHeight="1" x14ac:dyDescent="0.3">
      <c r="A548" s="24" t="s">
        <v>23</v>
      </c>
      <c r="B548" s="24" t="s">
        <v>293</v>
      </c>
      <c r="C548" s="12" t="s">
        <v>511</v>
      </c>
      <c r="D548" s="58"/>
      <c r="E548" s="39" t="str">
        <f t="shared" si="35"/>
        <v>Еще фото</v>
      </c>
      <c r="F548" s="29" t="s">
        <v>117</v>
      </c>
      <c r="G548" s="24" t="s">
        <v>77</v>
      </c>
      <c r="H548" s="24" t="s">
        <v>78</v>
      </c>
      <c r="I548" s="24" t="s">
        <v>79</v>
      </c>
      <c r="J548" s="14" t="s">
        <v>70</v>
      </c>
      <c r="K548" s="15" t="s">
        <v>46</v>
      </c>
      <c r="L548" s="60"/>
      <c r="M548" s="14" t="s">
        <v>270</v>
      </c>
      <c r="N548" s="14" t="s">
        <v>48</v>
      </c>
      <c r="O548" s="14"/>
      <c r="P548" s="15" t="s">
        <v>93</v>
      </c>
      <c r="Q548" s="16">
        <v>24499</v>
      </c>
      <c r="R548" s="17">
        <v>40</v>
      </c>
      <c r="S548" s="18">
        <v>16904.309999999998</v>
      </c>
      <c r="T548" s="19" t="s">
        <v>83</v>
      </c>
      <c r="U548" s="20" t="s">
        <v>114</v>
      </c>
      <c r="V548" s="28">
        <v>37.5</v>
      </c>
      <c r="W548" s="22">
        <v>5</v>
      </c>
      <c r="X548" s="23"/>
    </row>
    <row r="549" spans="1:24" s="1" customFormat="1" ht="17" customHeight="1" x14ac:dyDescent="0.3">
      <c r="A549" s="24" t="s">
        <v>23</v>
      </c>
      <c r="B549" s="24" t="s">
        <v>293</v>
      </c>
      <c r="C549" s="12" t="s">
        <v>511</v>
      </c>
      <c r="D549" s="58"/>
      <c r="E549" s="39" t="str">
        <f t="shared" si="35"/>
        <v>Еще фото</v>
      </c>
      <c r="F549" s="29" t="s">
        <v>117</v>
      </c>
      <c r="G549" s="24" t="s">
        <v>77</v>
      </c>
      <c r="H549" s="24" t="s">
        <v>78</v>
      </c>
      <c r="I549" s="24" t="s">
        <v>79</v>
      </c>
      <c r="J549" s="14" t="s">
        <v>70</v>
      </c>
      <c r="K549" s="15" t="s">
        <v>46</v>
      </c>
      <c r="L549" s="60"/>
      <c r="M549" s="14" t="s">
        <v>270</v>
      </c>
      <c r="N549" s="14" t="s">
        <v>48</v>
      </c>
      <c r="O549" s="14"/>
      <c r="P549" s="15" t="s">
        <v>93</v>
      </c>
      <c r="Q549" s="16">
        <v>24499</v>
      </c>
      <c r="R549" s="17">
        <v>40</v>
      </c>
      <c r="S549" s="18">
        <v>16904.309999999998</v>
      </c>
      <c r="T549" s="19" t="s">
        <v>83</v>
      </c>
      <c r="U549" s="20" t="s">
        <v>109</v>
      </c>
      <c r="V549" s="28">
        <v>38.5</v>
      </c>
      <c r="W549" s="22">
        <v>9</v>
      </c>
      <c r="X549" s="23"/>
    </row>
    <row r="550" spans="1:24" s="1" customFormat="1" ht="17" customHeight="1" x14ac:dyDescent="0.3">
      <c r="A550" s="24" t="s">
        <v>23</v>
      </c>
      <c r="B550" s="24" t="s">
        <v>293</v>
      </c>
      <c r="C550" s="12" t="s">
        <v>511</v>
      </c>
      <c r="D550" s="58"/>
      <c r="E550" s="39" t="str">
        <f t="shared" si="35"/>
        <v>Еще фото</v>
      </c>
      <c r="F550" s="29" t="s">
        <v>117</v>
      </c>
      <c r="G550" s="24" t="s">
        <v>77</v>
      </c>
      <c r="H550" s="24" t="s">
        <v>78</v>
      </c>
      <c r="I550" s="24" t="s">
        <v>79</v>
      </c>
      <c r="J550" s="14" t="s">
        <v>70</v>
      </c>
      <c r="K550" s="15" t="s">
        <v>46</v>
      </c>
      <c r="L550" s="60"/>
      <c r="M550" s="14" t="s">
        <v>270</v>
      </c>
      <c r="N550" s="14" t="s">
        <v>48</v>
      </c>
      <c r="O550" s="14"/>
      <c r="P550" s="15" t="s">
        <v>93</v>
      </c>
      <c r="Q550" s="16">
        <v>24499</v>
      </c>
      <c r="R550" s="17">
        <v>40</v>
      </c>
      <c r="S550" s="18">
        <v>16904.309999999998</v>
      </c>
      <c r="T550" s="19" t="s">
        <v>83</v>
      </c>
      <c r="U550" s="20" t="s">
        <v>95</v>
      </c>
      <c r="V550" s="22">
        <v>40</v>
      </c>
      <c r="W550" s="22">
        <v>6</v>
      </c>
      <c r="X550" s="23"/>
    </row>
    <row r="551" spans="1:24" s="1" customFormat="1" ht="22.05" customHeight="1" x14ac:dyDescent="0.3">
      <c r="A551" s="24" t="s">
        <v>23</v>
      </c>
      <c r="B551" s="24" t="s">
        <v>293</v>
      </c>
      <c r="C551" s="12" t="s">
        <v>511</v>
      </c>
      <c r="D551" s="59"/>
      <c r="E551" s="39" t="str">
        <f t="shared" si="35"/>
        <v>Еще фото</v>
      </c>
      <c r="F551" s="29" t="s">
        <v>117</v>
      </c>
      <c r="G551" s="24" t="s">
        <v>77</v>
      </c>
      <c r="H551" s="24" t="s">
        <v>78</v>
      </c>
      <c r="I551" s="24" t="s">
        <v>79</v>
      </c>
      <c r="J551" s="14" t="s">
        <v>70</v>
      </c>
      <c r="K551" s="15" t="s">
        <v>46</v>
      </c>
      <c r="L551" s="56"/>
      <c r="M551" s="14" t="s">
        <v>270</v>
      </c>
      <c r="N551" s="14" t="s">
        <v>48</v>
      </c>
      <c r="O551" s="14"/>
      <c r="P551" s="15" t="s">
        <v>93</v>
      </c>
      <c r="Q551" s="16">
        <v>24499</v>
      </c>
      <c r="R551" s="17">
        <v>40</v>
      </c>
      <c r="S551" s="18">
        <v>16904.309999999998</v>
      </c>
      <c r="T551" s="19" t="s">
        <v>83</v>
      </c>
      <c r="U551" s="20" t="s">
        <v>96</v>
      </c>
      <c r="V551" s="28">
        <v>40.5</v>
      </c>
      <c r="W551" s="22">
        <v>5</v>
      </c>
      <c r="X551" s="23"/>
    </row>
    <row r="552" spans="1:24" s="1" customFormat="1" ht="11" customHeight="1" x14ac:dyDescent="0.3">
      <c r="A552" s="11" t="s">
        <v>23</v>
      </c>
      <c r="B552" s="11" t="s">
        <v>293</v>
      </c>
      <c r="C552" s="12" t="s">
        <v>512</v>
      </c>
      <c r="D552" s="57"/>
      <c r="E552" s="39" t="str">
        <f t="shared" ref="E552:E562" si="36">HYPERLINK("https://www.google.ru/search?q=1012B838-501&amp;newwindow=1&amp;tbm=isch","Еще фото")</f>
        <v>Еще фото</v>
      </c>
      <c r="F552" s="29" t="s">
        <v>117</v>
      </c>
      <c r="G552" s="11" t="s">
        <v>77</v>
      </c>
      <c r="H552" s="11" t="s">
        <v>78</v>
      </c>
      <c r="I552" s="14" t="s">
        <v>79</v>
      </c>
      <c r="J552" s="14" t="s">
        <v>70</v>
      </c>
      <c r="K552" s="15" t="s">
        <v>46</v>
      </c>
      <c r="L552" s="55" t="s">
        <v>298</v>
      </c>
      <c r="M552" s="14" t="s">
        <v>270</v>
      </c>
      <c r="N552" s="14" t="s">
        <v>276</v>
      </c>
      <c r="O552" s="14"/>
      <c r="P552" s="15" t="s">
        <v>93</v>
      </c>
      <c r="Q552" s="16">
        <v>24499</v>
      </c>
      <c r="R552" s="17">
        <v>40</v>
      </c>
      <c r="S552" s="18">
        <v>16904.309999999998</v>
      </c>
      <c r="T552" s="19" t="s">
        <v>83</v>
      </c>
      <c r="U552" s="20" t="s">
        <v>86</v>
      </c>
      <c r="V552" s="22">
        <v>36</v>
      </c>
      <c r="W552" s="22">
        <v>1</v>
      </c>
      <c r="X552" s="23"/>
    </row>
    <row r="553" spans="1:24" s="1" customFormat="1" ht="11" customHeight="1" x14ac:dyDescent="0.3">
      <c r="A553" s="24" t="s">
        <v>23</v>
      </c>
      <c r="B553" s="24" t="s">
        <v>293</v>
      </c>
      <c r="C553" s="12" t="s">
        <v>512</v>
      </c>
      <c r="D553" s="58"/>
      <c r="E553" s="39" t="str">
        <f t="shared" si="36"/>
        <v>Еще фото</v>
      </c>
      <c r="F553" s="29" t="s">
        <v>117</v>
      </c>
      <c r="G553" s="24" t="s">
        <v>77</v>
      </c>
      <c r="H553" s="24" t="s">
        <v>78</v>
      </c>
      <c r="I553" s="24" t="s">
        <v>79</v>
      </c>
      <c r="J553" s="14" t="s">
        <v>70</v>
      </c>
      <c r="K553" s="15" t="s">
        <v>46</v>
      </c>
      <c r="L553" s="60"/>
      <c r="M553" s="14" t="s">
        <v>270</v>
      </c>
      <c r="N553" s="14" t="s">
        <v>276</v>
      </c>
      <c r="O553" s="14"/>
      <c r="P553" s="15" t="s">
        <v>93</v>
      </c>
      <c r="Q553" s="16">
        <v>24499</v>
      </c>
      <c r="R553" s="17">
        <v>40</v>
      </c>
      <c r="S553" s="18">
        <v>16904.309999999998</v>
      </c>
      <c r="T553" s="19" t="s">
        <v>83</v>
      </c>
      <c r="U553" s="20" t="s">
        <v>87</v>
      </c>
      <c r="V553" s="28">
        <v>36.5</v>
      </c>
      <c r="W553" s="22">
        <v>3</v>
      </c>
      <c r="X553" s="23"/>
    </row>
    <row r="554" spans="1:24" s="1" customFormat="1" ht="11" customHeight="1" x14ac:dyDescent="0.3">
      <c r="A554" s="24" t="s">
        <v>23</v>
      </c>
      <c r="B554" s="24" t="s">
        <v>293</v>
      </c>
      <c r="C554" s="12" t="s">
        <v>512</v>
      </c>
      <c r="D554" s="58"/>
      <c r="E554" s="39" t="str">
        <f t="shared" si="36"/>
        <v>Еще фото</v>
      </c>
      <c r="F554" s="29" t="s">
        <v>117</v>
      </c>
      <c r="G554" s="24" t="s">
        <v>77</v>
      </c>
      <c r="H554" s="24" t="s">
        <v>78</v>
      </c>
      <c r="I554" s="24" t="s">
        <v>79</v>
      </c>
      <c r="J554" s="14" t="s">
        <v>70</v>
      </c>
      <c r="K554" s="15" t="s">
        <v>46</v>
      </c>
      <c r="L554" s="60"/>
      <c r="M554" s="14" t="s">
        <v>270</v>
      </c>
      <c r="N554" s="14" t="s">
        <v>276</v>
      </c>
      <c r="O554" s="14"/>
      <c r="P554" s="15" t="s">
        <v>93</v>
      </c>
      <c r="Q554" s="16">
        <v>24499</v>
      </c>
      <c r="R554" s="17">
        <v>40</v>
      </c>
      <c r="S554" s="18">
        <v>16904.309999999998</v>
      </c>
      <c r="T554" s="19" t="s">
        <v>83</v>
      </c>
      <c r="U554" s="20" t="s">
        <v>114</v>
      </c>
      <c r="V554" s="28">
        <v>37.5</v>
      </c>
      <c r="W554" s="22">
        <v>3</v>
      </c>
      <c r="X554" s="23"/>
    </row>
    <row r="555" spans="1:24" s="1" customFormat="1" ht="11" customHeight="1" x14ac:dyDescent="0.3">
      <c r="A555" s="24" t="s">
        <v>23</v>
      </c>
      <c r="B555" s="24" t="s">
        <v>293</v>
      </c>
      <c r="C555" s="12" t="s">
        <v>512</v>
      </c>
      <c r="D555" s="58"/>
      <c r="E555" s="39" t="str">
        <f t="shared" si="36"/>
        <v>Еще фото</v>
      </c>
      <c r="F555" s="29" t="s">
        <v>117</v>
      </c>
      <c r="G555" s="24" t="s">
        <v>77</v>
      </c>
      <c r="H555" s="24" t="s">
        <v>78</v>
      </c>
      <c r="I555" s="24" t="s">
        <v>79</v>
      </c>
      <c r="J555" s="14" t="s">
        <v>70</v>
      </c>
      <c r="K555" s="15" t="s">
        <v>46</v>
      </c>
      <c r="L555" s="60"/>
      <c r="M555" s="14" t="s">
        <v>270</v>
      </c>
      <c r="N555" s="14" t="s">
        <v>276</v>
      </c>
      <c r="O555" s="14"/>
      <c r="P555" s="15" t="s">
        <v>93</v>
      </c>
      <c r="Q555" s="16">
        <v>24499</v>
      </c>
      <c r="R555" s="17">
        <v>40</v>
      </c>
      <c r="S555" s="18">
        <v>16904.309999999998</v>
      </c>
      <c r="T555" s="19" t="s">
        <v>83</v>
      </c>
      <c r="U555" s="20" t="s">
        <v>101</v>
      </c>
      <c r="V555" s="22">
        <v>38</v>
      </c>
      <c r="W555" s="22">
        <v>3</v>
      </c>
      <c r="X555" s="23"/>
    </row>
    <row r="556" spans="1:24" s="1" customFormat="1" ht="11" customHeight="1" x14ac:dyDescent="0.3">
      <c r="A556" s="24" t="s">
        <v>23</v>
      </c>
      <c r="B556" s="24" t="s">
        <v>293</v>
      </c>
      <c r="C556" s="12" t="s">
        <v>512</v>
      </c>
      <c r="D556" s="58"/>
      <c r="E556" s="39" t="str">
        <f t="shared" si="36"/>
        <v>Еще фото</v>
      </c>
      <c r="F556" s="29" t="s">
        <v>117</v>
      </c>
      <c r="G556" s="24" t="s">
        <v>77</v>
      </c>
      <c r="H556" s="24" t="s">
        <v>78</v>
      </c>
      <c r="I556" s="24" t="s">
        <v>79</v>
      </c>
      <c r="J556" s="14" t="s">
        <v>70</v>
      </c>
      <c r="K556" s="15" t="s">
        <v>46</v>
      </c>
      <c r="L556" s="60"/>
      <c r="M556" s="14" t="s">
        <v>270</v>
      </c>
      <c r="N556" s="14" t="s">
        <v>276</v>
      </c>
      <c r="O556" s="14"/>
      <c r="P556" s="15" t="s">
        <v>93</v>
      </c>
      <c r="Q556" s="16">
        <v>24499</v>
      </c>
      <c r="R556" s="17">
        <v>40</v>
      </c>
      <c r="S556" s="18">
        <v>16904.309999999998</v>
      </c>
      <c r="T556" s="19" t="s">
        <v>83</v>
      </c>
      <c r="U556" s="20" t="s">
        <v>109</v>
      </c>
      <c r="V556" s="28">
        <v>38.5</v>
      </c>
      <c r="W556" s="22">
        <v>6</v>
      </c>
      <c r="X556" s="23"/>
    </row>
    <row r="557" spans="1:24" s="1" customFormat="1" ht="11" customHeight="1" x14ac:dyDescent="0.3">
      <c r="A557" s="24" t="s">
        <v>23</v>
      </c>
      <c r="B557" s="24" t="s">
        <v>293</v>
      </c>
      <c r="C557" s="12" t="s">
        <v>512</v>
      </c>
      <c r="D557" s="58"/>
      <c r="E557" s="39" t="str">
        <f t="shared" si="36"/>
        <v>Еще фото</v>
      </c>
      <c r="F557" s="29" t="s">
        <v>117</v>
      </c>
      <c r="G557" s="24" t="s">
        <v>77</v>
      </c>
      <c r="H557" s="24" t="s">
        <v>78</v>
      </c>
      <c r="I557" s="24" t="s">
        <v>79</v>
      </c>
      <c r="J557" s="14" t="s">
        <v>70</v>
      </c>
      <c r="K557" s="15" t="s">
        <v>46</v>
      </c>
      <c r="L557" s="60"/>
      <c r="M557" s="14" t="s">
        <v>270</v>
      </c>
      <c r="N557" s="14" t="s">
        <v>276</v>
      </c>
      <c r="O557" s="14"/>
      <c r="P557" s="15" t="s">
        <v>93</v>
      </c>
      <c r="Q557" s="16">
        <v>24499</v>
      </c>
      <c r="R557" s="17">
        <v>40</v>
      </c>
      <c r="S557" s="18">
        <v>16904.309999999998</v>
      </c>
      <c r="T557" s="19" t="s">
        <v>83</v>
      </c>
      <c r="U557" s="20" t="s">
        <v>94</v>
      </c>
      <c r="V557" s="22">
        <v>39</v>
      </c>
      <c r="W557" s="22">
        <v>9</v>
      </c>
      <c r="X557" s="23"/>
    </row>
    <row r="558" spans="1:24" s="1" customFormat="1" ht="11" customHeight="1" x14ac:dyDescent="0.3">
      <c r="A558" s="24" t="s">
        <v>23</v>
      </c>
      <c r="B558" s="24" t="s">
        <v>293</v>
      </c>
      <c r="C558" s="12" t="s">
        <v>512</v>
      </c>
      <c r="D558" s="58"/>
      <c r="E558" s="39" t="str">
        <f t="shared" si="36"/>
        <v>Еще фото</v>
      </c>
      <c r="F558" s="29" t="s">
        <v>117</v>
      </c>
      <c r="G558" s="24" t="s">
        <v>77</v>
      </c>
      <c r="H558" s="24" t="s">
        <v>78</v>
      </c>
      <c r="I558" s="24" t="s">
        <v>79</v>
      </c>
      <c r="J558" s="14" t="s">
        <v>70</v>
      </c>
      <c r="K558" s="15" t="s">
        <v>46</v>
      </c>
      <c r="L558" s="60"/>
      <c r="M558" s="14" t="s">
        <v>270</v>
      </c>
      <c r="N558" s="14" t="s">
        <v>276</v>
      </c>
      <c r="O558" s="14"/>
      <c r="P558" s="15" t="s">
        <v>93</v>
      </c>
      <c r="Q558" s="16">
        <v>24499</v>
      </c>
      <c r="R558" s="17">
        <v>40</v>
      </c>
      <c r="S558" s="18">
        <v>16904.309999999998</v>
      </c>
      <c r="T558" s="19" t="s">
        <v>83</v>
      </c>
      <c r="U558" s="20" t="s">
        <v>95</v>
      </c>
      <c r="V558" s="22">
        <v>40</v>
      </c>
      <c r="W558" s="22">
        <v>8</v>
      </c>
      <c r="X558" s="23"/>
    </row>
    <row r="559" spans="1:24" s="1" customFormat="1" ht="11" customHeight="1" x14ac:dyDescent="0.3">
      <c r="A559" s="24" t="s">
        <v>23</v>
      </c>
      <c r="B559" s="24" t="s">
        <v>293</v>
      </c>
      <c r="C559" s="12" t="s">
        <v>512</v>
      </c>
      <c r="D559" s="58"/>
      <c r="E559" s="39" t="str">
        <f t="shared" si="36"/>
        <v>Еще фото</v>
      </c>
      <c r="F559" s="29" t="s">
        <v>117</v>
      </c>
      <c r="G559" s="24" t="s">
        <v>77</v>
      </c>
      <c r="H559" s="24" t="s">
        <v>78</v>
      </c>
      <c r="I559" s="24" t="s">
        <v>79</v>
      </c>
      <c r="J559" s="14" t="s">
        <v>70</v>
      </c>
      <c r="K559" s="15" t="s">
        <v>46</v>
      </c>
      <c r="L559" s="60"/>
      <c r="M559" s="14" t="s">
        <v>270</v>
      </c>
      <c r="N559" s="14" t="s">
        <v>276</v>
      </c>
      <c r="O559" s="14"/>
      <c r="P559" s="15" t="s">
        <v>93</v>
      </c>
      <c r="Q559" s="16">
        <v>24499</v>
      </c>
      <c r="R559" s="17">
        <v>40</v>
      </c>
      <c r="S559" s="18">
        <v>16904.309999999998</v>
      </c>
      <c r="T559" s="19" t="s">
        <v>83</v>
      </c>
      <c r="U559" s="20" t="s">
        <v>96</v>
      </c>
      <c r="V559" s="28">
        <v>40.5</v>
      </c>
      <c r="W559" s="22">
        <v>4</v>
      </c>
      <c r="X559" s="23"/>
    </row>
    <row r="560" spans="1:24" s="1" customFormat="1" ht="11" customHeight="1" x14ac:dyDescent="0.3">
      <c r="A560" s="24" t="s">
        <v>23</v>
      </c>
      <c r="B560" s="24" t="s">
        <v>293</v>
      </c>
      <c r="C560" s="12" t="s">
        <v>512</v>
      </c>
      <c r="D560" s="58"/>
      <c r="E560" s="39" t="str">
        <f t="shared" si="36"/>
        <v>Еще фото</v>
      </c>
      <c r="F560" s="29" t="s">
        <v>117</v>
      </c>
      <c r="G560" s="24" t="s">
        <v>77</v>
      </c>
      <c r="H560" s="24" t="s">
        <v>78</v>
      </c>
      <c r="I560" s="24" t="s">
        <v>79</v>
      </c>
      <c r="J560" s="14" t="s">
        <v>70</v>
      </c>
      <c r="K560" s="15" t="s">
        <v>46</v>
      </c>
      <c r="L560" s="60"/>
      <c r="M560" s="14" t="s">
        <v>270</v>
      </c>
      <c r="N560" s="14" t="s">
        <v>276</v>
      </c>
      <c r="O560" s="14"/>
      <c r="P560" s="15" t="s">
        <v>93</v>
      </c>
      <c r="Q560" s="16">
        <v>24499</v>
      </c>
      <c r="R560" s="17">
        <v>40</v>
      </c>
      <c r="S560" s="18">
        <v>16904.309999999998</v>
      </c>
      <c r="T560" s="19" t="s">
        <v>83</v>
      </c>
      <c r="U560" s="20" t="s">
        <v>102</v>
      </c>
      <c r="V560" s="22">
        <v>41</v>
      </c>
      <c r="W560" s="22">
        <v>2</v>
      </c>
      <c r="X560" s="23"/>
    </row>
    <row r="561" spans="1:24" s="1" customFormat="1" ht="11" customHeight="1" x14ac:dyDescent="0.3">
      <c r="A561" s="14" t="s">
        <v>23</v>
      </c>
      <c r="B561" s="14" t="s">
        <v>293</v>
      </c>
      <c r="C561" s="12" t="s">
        <v>512</v>
      </c>
      <c r="D561" s="58"/>
      <c r="E561" s="39" t="str">
        <f t="shared" si="36"/>
        <v>Еще фото</v>
      </c>
      <c r="F561" s="31" t="s">
        <v>117</v>
      </c>
      <c r="G561" s="14" t="s">
        <v>77</v>
      </c>
      <c r="H561" s="14" t="s">
        <v>78</v>
      </c>
      <c r="I561" s="14" t="s">
        <v>79</v>
      </c>
      <c r="J561" s="14" t="s">
        <v>70</v>
      </c>
      <c r="K561" s="14" t="s">
        <v>46</v>
      </c>
      <c r="L561" s="60"/>
      <c r="M561" s="14" t="s">
        <v>270</v>
      </c>
      <c r="N561" s="14" t="s">
        <v>276</v>
      </c>
      <c r="O561" s="14"/>
      <c r="P561" s="14" t="s">
        <v>93</v>
      </c>
      <c r="Q561" s="32">
        <v>24499</v>
      </c>
      <c r="R561" s="33">
        <v>40</v>
      </c>
      <c r="S561" s="34">
        <v>16904.309999999998</v>
      </c>
      <c r="T561" s="19" t="s">
        <v>83</v>
      </c>
      <c r="U561" s="20" t="s">
        <v>308</v>
      </c>
      <c r="V561" s="22">
        <v>42</v>
      </c>
      <c r="W561" s="22">
        <v>2</v>
      </c>
      <c r="X561" s="23"/>
    </row>
    <row r="562" spans="1:24" s="1" customFormat="1" ht="11" customHeight="1" x14ac:dyDescent="0.3">
      <c r="A562" s="14" t="s">
        <v>23</v>
      </c>
      <c r="B562" s="14" t="s">
        <v>293</v>
      </c>
      <c r="C562" s="12" t="s">
        <v>512</v>
      </c>
      <c r="D562" s="59"/>
      <c r="E562" s="39" t="str">
        <f t="shared" si="36"/>
        <v>Еще фото</v>
      </c>
      <c r="F562" s="31" t="s">
        <v>117</v>
      </c>
      <c r="G562" s="14" t="s">
        <v>77</v>
      </c>
      <c r="H562" s="14" t="s">
        <v>78</v>
      </c>
      <c r="I562" s="14" t="s">
        <v>79</v>
      </c>
      <c r="J562" s="14" t="s">
        <v>70</v>
      </c>
      <c r="K562" s="14" t="s">
        <v>46</v>
      </c>
      <c r="L562" s="56"/>
      <c r="M562" s="14" t="s">
        <v>270</v>
      </c>
      <c r="N562" s="14" t="s">
        <v>276</v>
      </c>
      <c r="O562" s="14"/>
      <c r="P562" s="14" t="s">
        <v>93</v>
      </c>
      <c r="Q562" s="32">
        <v>24499</v>
      </c>
      <c r="R562" s="33">
        <v>40</v>
      </c>
      <c r="S562" s="34">
        <v>16904.309999999998</v>
      </c>
      <c r="T562" s="19" t="s">
        <v>83</v>
      </c>
      <c r="U562" s="20" t="s">
        <v>103</v>
      </c>
      <c r="V562" s="28">
        <v>42.5</v>
      </c>
      <c r="W562" s="22">
        <v>1</v>
      </c>
      <c r="X562" s="23"/>
    </row>
    <row r="563" spans="1:24" s="1" customFormat="1" ht="35" customHeight="1" x14ac:dyDescent="0.3">
      <c r="A563" s="11" t="s">
        <v>23</v>
      </c>
      <c r="B563" s="11" t="s">
        <v>104</v>
      </c>
      <c r="C563" s="12" t="s">
        <v>513</v>
      </c>
      <c r="D563" s="57"/>
      <c r="E563" s="39" t="str">
        <f>HYPERLINK("https://www.google.ru/search?q=1012B843-001&amp;newwindow=1&amp;tbm=isch","Еще фото")</f>
        <v>Еще фото</v>
      </c>
      <c r="F563" s="13"/>
      <c r="G563" s="11" t="s">
        <v>77</v>
      </c>
      <c r="H563" s="11" t="s">
        <v>78</v>
      </c>
      <c r="I563" s="14" t="s">
        <v>79</v>
      </c>
      <c r="J563" s="14" t="s">
        <v>70</v>
      </c>
      <c r="K563" s="15" t="s">
        <v>46</v>
      </c>
      <c r="L563" s="55" t="s">
        <v>107</v>
      </c>
      <c r="M563" s="14" t="s">
        <v>108</v>
      </c>
      <c r="N563" s="14" t="s">
        <v>48</v>
      </c>
      <c r="O563" s="14"/>
      <c r="P563" s="15" t="s">
        <v>93</v>
      </c>
      <c r="Q563" s="16">
        <v>19599</v>
      </c>
      <c r="R563" s="17">
        <v>40</v>
      </c>
      <c r="S563" s="18">
        <v>13523.309999999998</v>
      </c>
      <c r="T563" s="19" t="s">
        <v>83</v>
      </c>
      <c r="U563" s="20" t="s">
        <v>114</v>
      </c>
      <c r="V563" s="28">
        <v>37.5</v>
      </c>
      <c r="W563" s="22">
        <v>8</v>
      </c>
      <c r="X563" s="23"/>
    </row>
    <row r="564" spans="1:24" s="1" customFormat="1" ht="35" customHeight="1" x14ac:dyDescent="0.3">
      <c r="A564" s="24" t="s">
        <v>23</v>
      </c>
      <c r="B564" s="24" t="s">
        <v>104</v>
      </c>
      <c r="C564" s="12" t="s">
        <v>513</v>
      </c>
      <c r="D564" s="58"/>
      <c r="E564" s="39" t="str">
        <f>HYPERLINK("https://www.google.ru/search?q=1012B843-001&amp;newwindow=1&amp;tbm=isch","Еще фото")</f>
        <v>Еще фото</v>
      </c>
      <c r="F564" s="13"/>
      <c r="G564" s="24" t="s">
        <v>77</v>
      </c>
      <c r="H564" s="24" t="s">
        <v>78</v>
      </c>
      <c r="I564" s="24" t="s">
        <v>79</v>
      </c>
      <c r="J564" s="14" t="s">
        <v>70</v>
      </c>
      <c r="K564" s="15" t="s">
        <v>46</v>
      </c>
      <c r="L564" s="60"/>
      <c r="M564" s="14" t="s">
        <v>108</v>
      </c>
      <c r="N564" s="14" t="s">
        <v>48</v>
      </c>
      <c r="O564" s="14"/>
      <c r="P564" s="15" t="s">
        <v>93</v>
      </c>
      <c r="Q564" s="16">
        <v>19599</v>
      </c>
      <c r="R564" s="17">
        <v>40</v>
      </c>
      <c r="S564" s="18">
        <v>13523.309999999998</v>
      </c>
      <c r="T564" s="19" t="s">
        <v>83</v>
      </c>
      <c r="U564" s="20" t="s">
        <v>101</v>
      </c>
      <c r="V564" s="22">
        <v>38</v>
      </c>
      <c r="W564" s="22">
        <v>9</v>
      </c>
      <c r="X564" s="23"/>
    </row>
    <row r="565" spans="1:24" s="1" customFormat="1" ht="37.049999999999997" customHeight="1" x14ac:dyDescent="0.3">
      <c r="A565" s="24" t="s">
        <v>23</v>
      </c>
      <c r="B565" s="24" t="s">
        <v>104</v>
      </c>
      <c r="C565" s="12" t="s">
        <v>513</v>
      </c>
      <c r="D565" s="59"/>
      <c r="E565" s="39" t="str">
        <f>HYPERLINK("https://www.google.ru/search?q=1012B843-001&amp;newwindow=1&amp;tbm=isch","Еще фото")</f>
        <v>Еще фото</v>
      </c>
      <c r="F565" s="13"/>
      <c r="G565" s="24" t="s">
        <v>77</v>
      </c>
      <c r="H565" s="24" t="s">
        <v>78</v>
      </c>
      <c r="I565" s="24" t="s">
        <v>79</v>
      </c>
      <c r="J565" s="14" t="s">
        <v>70</v>
      </c>
      <c r="K565" s="15" t="s">
        <v>46</v>
      </c>
      <c r="L565" s="56"/>
      <c r="M565" s="14" t="s">
        <v>108</v>
      </c>
      <c r="N565" s="14" t="s">
        <v>48</v>
      </c>
      <c r="O565" s="14"/>
      <c r="P565" s="15" t="s">
        <v>93</v>
      </c>
      <c r="Q565" s="16">
        <v>19599</v>
      </c>
      <c r="R565" s="17">
        <v>40</v>
      </c>
      <c r="S565" s="18">
        <v>13523.309999999998</v>
      </c>
      <c r="T565" s="19" t="s">
        <v>83</v>
      </c>
      <c r="U565" s="20" t="s">
        <v>96</v>
      </c>
      <c r="V565" s="28">
        <v>40.5</v>
      </c>
      <c r="W565" s="22">
        <v>1</v>
      </c>
      <c r="X565" s="23"/>
    </row>
    <row r="566" spans="1:24" s="1" customFormat="1" ht="35" customHeight="1" x14ac:dyDescent="0.3">
      <c r="A566" s="11" t="s">
        <v>23</v>
      </c>
      <c r="B566" s="11" t="s">
        <v>104</v>
      </c>
      <c r="C566" s="12" t="s">
        <v>514</v>
      </c>
      <c r="D566" s="57"/>
      <c r="E566" s="39" t="str">
        <f>HYPERLINK("https://www.google.ru/search?q=1012B843-300&amp;newwindow=1&amp;tbm=isch","Еще фото")</f>
        <v>Еще фото</v>
      </c>
      <c r="F566" s="13" t="s">
        <v>106</v>
      </c>
      <c r="G566" s="11" t="s">
        <v>77</v>
      </c>
      <c r="H566" s="11" t="s">
        <v>78</v>
      </c>
      <c r="I566" s="14" t="s">
        <v>79</v>
      </c>
      <c r="J566" s="14" t="s">
        <v>70</v>
      </c>
      <c r="K566" s="15" t="s">
        <v>46</v>
      </c>
      <c r="L566" s="55" t="s">
        <v>107</v>
      </c>
      <c r="M566" s="14" t="s">
        <v>108</v>
      </c>
      <c r="N566" s="14" t="s">
        <v>100</v>
      </c>
      <c r="O566" s="14"/>
      <c r="P566" s="15" t="s">
        <v>93</v>
      </c>
      <c r="Q566" s="16">
        <v>19999</v>
      </c>
      <c r="R566" s="17">
        <v>40</v>
      </c>
      <c r="S566" s="18">
        <v>13799.309999999998</v>
      </c>
      <c r="T566" s="19" t="s">
        <v>83</v>
      </c>
      <c r="U566" s="20" t="s">
        <v>85</v>
      </c>
      <c r="V566" s="28">
        <v>35.5</v>
      </c>
      <c r="W566" s="22">
        <v>1</v>
      </c>
      <c r="X566" s="23"/>
    </row>
    <row r="567" spans="1:24" s="1" customFormat="1" ht="35" customHeight="1" x14ac:dyDescent="0.3">
      <c r="A567" s="24" t="s">
        <v>23</v>
      </c>
      <c r="B567" s="24" t="s">
        <v>104</v>
      </c>
      <c r="C567" s="12" t="s">
        <v>514</v>
      </c>
      <c r="D567" s="58"/>
      <c r="E567" s="39" t="str">
        <f>HYPERLINK("https://www.google.ru/search?q=1012B843-300&amp;newwindow=1&amp;tbm=isch","Еще фото")</f>
        <v>Еще фото</v>
      </c>
      <c r="F567" s="13" t="s">
        <v>106</v>
      </c>
      <c r="G567" s="24" t="s">
        <v>77</v>
      </c>
      <c r="H567" s="24" t="s">
        <v>78</v>
      </c>
      <c r="I567" s="24" t="s">
        <v>79</v>
      </c>
      <c r="J567" s="14" t="s">
        <v>70</v>
      </c>
      <c r="K567" s="15" t="s">
        <v>46</v>
      </c>
      <c r="L567" s="60"/>
      <c r="M567" s="14" t="s">
        <v>108</v>
      </c>
      <c r="N567" s="14" t="s">
        <v>100</v>
      </c>
      <c r="O567" s="14"/>
      <c r="P567" s="15" t="s">
        <v>93</v>
      </c>
      <c r="Q567" s="16">
        <v>19999</v>
      </c>
      <c r="R567" s="17">
        <v>40</v>
      </c>
      <c r="S567" s="18">
        <v>13799.309999999998</v>
      </c>
      <c r="T567" s="19" t="s">
        <v>83</v>
      </c>
      <c r="U567" s="20" t="s">
        <v>87</v>
      </c>
      <c r="V567" s="28">
        <v>36.5</v>
      </c>
      <c r="W567" s="22">
        <v>3</v>
      </c>
      <c r="X567" s="23"/>
    </row>
    <row r="568" spans="1:24" s="1" customFormat="1" ht="37.049999999999997" customHeight="1" x14ac:dyDescent="0.3">
      <c r="A568" s="24" t="s">
        <v>23</v>
      </c>
      <c r="B568" s="24" t="s">
        <v>104</v>
      </c>
      <c r="C568" s="12" t="s">
        <v>514</v>
      </c>
      <c r="D568" s="59"/>
      <c r="E568" s="39" t="str">
        <f>HYPERLINK("https://www.google.ru/search?q=1012B843-300&amp;newwindow=1&amp;tbm=isch","Еще фото")</f>
        <v>Еще фото</v>
      </c>
      <c r="F568" s="13" t="s">
        <v>106</v>
      </c>
      <c r="G568" s="24" t="s">
        <v>77</v>
      </c>
      <c r="H568" s="24" t="s">
        <v>78</v>
      </c>
      <c r="I568" s="24" t="s">
        <v>79</v>
      </c>
      <c r="J568" s="14" t="s">
        <v>70</v>
      </c>
      <c r="K568" s="15" t="s">
        <v>46</v>
      </c>
      <c r="L568" s="56"/>
      <c r="M568" s="14" t="s">
        <v>108</v>
      </c>
      <c r="N568" s="14" t="s">
        <v>100</v>
      </c>
      <c r="O568" s="14"/>
      <c r="P568" s="15" t="s">
        <v>93</v>
      </c>
      <c r="Q568" s="16">
        <v>19999</v>
      </c>
      <c r="R568" s="17">
        <v>40</v>
      </c>
      <c r="S568" s="18">
        <v>13799.309999999998</v>
      </c>
      <c r="T568" s="19" t="s">
        <v>83</v>
      </c>
      <c r="U568" s="20" t="s">
        <v>94</v>
      </c>
      <c r="V568" s="22">
        <v>39</v>
      </c>
      <c r="W568" s="22">
        <v>1</v>
      </c>
      <c r="X568" s="23"/>
    </row>
    <row r="569" spans="1:24" s="1" customFormat="1" ht="35" customHeight="1" x14ac:dyDescent="0.3">
      <c r="A569" s="11" t="s">
        <v>23</v>
      </c>
      <c r="B569" s="11" t="s">
        <v>515</v>
      </c>
      <c r="C569" s="12" t="s">
        <v>516</v>
      </c>
      <c r="D569" s="57"/>
      <c r="E569" s="39" t="str">
        <f>HYPERLINK("https://www.google.ru/search?q=1012B844-001&amp;newwindow=1&amp;tbm=isch","Еще фото")</f>
        <v>Еще фото</v>
      </c>
      <c r="F569" s="13" t="s">
        <v>106</v>
      </c>
      <c r="G569" s="11" t="s">
        <v>77</v>
      </c>
      <c r="H569" s="11" t="s">
        <v>78</v>
      </c>
      <c r="I569" s="14" t="s">
        <v>79</v>
      </c>
      <c r="J569" s="14" t="s">
        <v>70</v>
      </c>
      <c r="K569" s="15" t="s">
        <v>46</v>
      </c>
      <c r="L569" s="55" t="s">
        <v>517</v>
      </c>
      <c r="M569" s="14" t="s">
        <v>518</v>
      </c>
      <c r="N569" s="14" t="s">
        <v>48</v>
      </c>
      <c r="O569" s="14"/>
      <c r="P569" s="15" t="s">
        <v>93</v>
      </c>
      <c r="Q569" s="16">
        <v>20899</v>
      </c>
      <c r="R569" s="17">
        <v>40</v>
      </c>
      <c r="S569" s="18">
        <v>14420.309999999998</v>
      </c>
      <c r="T569" s="19" t="s">
        <v>83</v>
      </c>
      <c r="U569" s="20" t="s">
        <v>84</v>
      </c>
      <c r="V569" s="28">
        <v>34.5</v>
      </c>
      <c r="W569" s="22">
        <v>5</v>
      </c>
      <c r="X569" s="23"/>
    </row>
    <row r="570" spans="1:24" s="1" customFormat="1" ht="35" customHeight="1" x14ac:dyDescent="0.3">
      <c r="A570" s="24" t="s">
        <v>23</v>
      </c>
      <c r="B570" s="24" t="s">
        <v>515</v>
      </c>
      <c r="C570" s="12" t="s">
        <v>516</v>
      </c>
      <c r="D570" s="58"/>
      <c r="E570" s="39" t="str">
        <f>HYPERLINK("https://www.google.ru/search?q=1012B844-001&amp;newwindow=1&amp;tbm=isch","Еще фото")</f>
        <v>Еще фото</v>
      </c>
      <c r="F570" s="13" t="s">
        <v>106</v>
      </c>
      <c r="G570" s="24" t="s">
        <v>77</v>
      </c>
      <c r="H570" s="24" t="s">
        <v>78</v>
      </c>
      <c r="I570" s="24" t="s">
        <v>79</v>
      </c>
      <c r="J570" s="14" t="s">
        <v>70</v>
      </c>
      <c r="K570" s="15" t="s">
        <v>46</v>
      </c>
      <c r="L570" s="60"/>
      <c r="M570" s="14" t="s">
        <v>518</v>
      </c>
      <c r="N570" s="14" t="s">
        <v>48</v>
      </c>
      <c r="O570" s="14"/>
      <c r="P570" s="15" t="s">
        <v>93</v>
      </c>
      <c r="Q570" s="16">
        <v>20899</v>
      </c>
      <c r="R570" s="17">
        <v>40</v>
      </c>
      <c r="S570" s="18">
        <v>14420.309999999998</v>
      </c>
      <c r="T570" s="19" t="s">
        <v>83</v>
      </c>
      <c r="U570" s="20" t="s">
        <v>109</v>
      </c>
      <c r="V570" s="28">
        <v>38.5</v>
      </c>
      <c r="W570" s="22">
        <v>2</v>
      </c>
      <c r="X570" s="23"/>
    </row>
    <row r="571" spans="1:24" s="1" customFormat="1" ht="37.049999999999997" customHeight="1" x14ac:dyDescent="0.3">
      <c r="A571" s="24" t="s">
        <v>23</v>
      </c>
      <c r="B571" s="24" t="s">
        <v>515</v>
      </c>
      <c r="C571" s="12" t="s">
        <v>516</v>
      </c>
      <c r="D571" s="59"/>
      <c r="E571" s="39" t="str">
        <f>HYPERLINK("https://www.google.ru/search?q=1012B844-001&amp;newwindow=1&amp;tbm=isch","Еще фото")</f>
        <v>Еще фото</v>
      </c>
      <c r="F571" s="13" t="s">
        <v>106</v>
      </c>
      <c r="G571" s="24" t="s">
        <v>77</v>
      </c>
      <c r="H571" s="24" t="s">
        <v>78</v>
      </c>
      <c r="I571" s="24" t="s">
        <v>79</v>
      </c>
      <c r="J571" s="14" t="s">
        <v>70</v>
      </c>
      <c r="K571" s="15" t="s">
        <v>46</v>
      </c>
      <c r="L571" s="56"/>
      <c r="M571" s="14" t="s">
        <v>518</v>
      </c>
      <c r="N571" s="14" t="s">
        <v>48</v>
      </c>
      <c r="O571" s="14"/>
      <c r="P571" s="15" t="s">
        <v>93</v>
      </c>
      <c r="Q571" s="16">
        <v>20899</v>
      </c>
      <c r="R571" s="17">
        <v>40</v>
      </c>
      <c r="S571" s="18">
        <v>14420.309999999998</v>
      </c>
      <c r="T571" s="19" t="s">
        <v>83</v>
      </c>
      <c r="U571" s="20" t="s">
        <v>95</v>
      </c>
      <c r="V571" s="22">
        <v>40</v>
      </c>
      <c r="W571" s="22">
        <v>2</v>
      </c>
      <c r="X571" s="23"/>
    </row>
    <row r="572" spans="1:24" s="1" customFormat="1" ht="35" customHeight="1" x14ac:dyDescent="0.3">
      <c r="A572" s="11" t="s">
        <v>23</v>
      </c>
      <c r="B572" s="11" t="s">
        <v>519</v>
      </c>
      <c r="C572" s="12" t="s">
        <v>520</v>
      </c>
      <c r="D572" s="57"/>
      <c r="E572" s="39" t="str">
        <f>HYPERLINK("https://www.google.ru/search?q=1012B857-001&amp;newwindow=1&amp;tbm=isch","Еще фото")</f>
        <v>Еще фото</v>
      </c>
      <c r="F572" s="29" t="s">
        <v>117</v>
      </c>
      <c r="G572" s="11" t="s">
        <v>77</v>
      </c>
      <c r="H572" s="11" t="s">
        <v>78</v>
      </c>
      <c r="I572" s="14" t="s">
        <v>79</v>
      </c>
      <c r="J572" s="14" t="s">
        <v>70</v>
      </c>
      <c r="K572" s="15" t="s">
        <v>46</v>
      </c>
      <c r="L572" s="55"/>
      <c r="M572" s="14" t="s">
        <v>521</v>
      </c>
      <c r="N572" s="14" t="s">
        <v>48</v>
      </c>
      <c r="O572" s="14"/>
      <c r="P572" s="15" t="s">
        <v>93</v>
      </c>
      <c r="Q572" s="16">
        <v>18399</v>
      </c>
      <c r="R572" s="17">
        <v>40</v>
      </c>
      <c r="S572" s="18">
        <v>12695.31</v>
      </c>
      <c r="T572" s="19" t="s">
        <v>83</v>
      </c>
      <c r="U572" s="20" t="s">
        <v>114</v>
      </c>
      <c r="V572" s="28">
        <v>37.5</v>
      </c>
      <c r="W572" s="22">
        <v>1</v>
      </c>
      <c r="X572" s="23"/>
    </row>
    <row r="573" spans="1:24" s="1" customFormat="1" ht="35" customHeight="1" x14ac:dyDescent="0.3">
      <c r="A573" s="24" t="s">
        <v>23</v>
      </c>
      <c r="B573" s="24" t="s">
        <v>519</v>
      </c>
      <c r="C573" s="12" t="s">
        <v>520</v>
      </c>
      <c r="D573" s="58"/>
      <c r="E573" s="39" t="str">
        <f>HYPERLINK("https://www.google.ru/search?q=1012B857-001&amp;newwindow=1&amp;tbm=isch","Еще фото")</f>
        <v>Еще фото</v>
      </c>
      <c r="F573" s="29" t="s">
        <v>117</v>
      </c>
      <c r="G573" s="24" t="s">
        <v>77</v>
      </c>
      <c r="H573" s="24" t="s">
        <v>78</v>
      </c>
      <c r="I573" s="24" t="s">
        <v>79</v>
      </c>
      <c r="J573" s="14" t="s">
        <v>70</v>
      </c>
      <c r="K573" s="15" t="s">
        <v>46</v>
      </c>
      <c r="L573" s="60"/>
      <c r="M573" s="14" t="s">
        <v>521</v>
      </c>
      <c r="N573" s="14" t="s">
        <v>48</v>
      </c>
      <c r="O573" s="14"/>
      <c r="P573" s="15" t="s">
        <v>93</v>
      </c>
      <c r="Q573" s="16">
        <v>18399</v>
      </c>
      <c r="R573" s="17">
        <v>40</v>
      </c>
      <c r="S573" s="18">
        <v>12695.31</v>
      </c>
      <c r="T573" s="19" t="s">
        <v>83</v>
      </c>
      <c r="U573" s="20" t="s">
        <v>101</v>
      </c>
      <c r="V573" s="22">
        <v>38</v>
      </c>
      <c r="W573" s="22">
        <v>2</v>
      </c>
      <c r="X573" s="23"/>
    </row>
    <row r="574" spans="1:24" s="1" customFormat="1" ht="37.049999999999997" customHeight="1" x14ac:dyDescent="0.3">
      <c r="A574" s="24" t="s">
        <v>23</v>
      </c>
      <c r="B574" s="24" t="s">
        <v>519</v>
      </c>
      <c r="C574" s="12" t="s">
        <v>520</v>
      </c>
      <c r="D574" s="59"/>
      <c r="E574" s="39" t="str">
        <f>HYPERLINK("https://www.google.ru/search?q=1012B857-001&amp;newwindow=1&amp;tbm=isch","Еще фото")</f>
        <v>Еще фото</v>
      </c>
      <c r="F574" s="29" t="s">
        <v>117</v>
      </c>
      <c r="G574" s="24" t="s">
        <v>77</v>
      </c>
      <c r="H574" s="24" t="s">
        <v>78</v>
      </c>
      <c r="I574" s="24" t="s">
        <v>79</v>
      </c>
      <c r="J574" s="14" t="s">
        <v>70</v>
      </c>
      <c r="K574" s="15" t="s">
        <v>46</v>
      </c>
      <c r="L574" s="56"/>
      <c r="M574" s="14" t="s">
        <v>521</v>
      </c>
      <c r="N574" s="14" t="s">
        <v>48</v>
      </c>
      <c r="O574" s="14"/>
      <c r="P574" s="15" t="s">
        <v>93</v>
      </c>
      <c r="Q574" s="16">
        <v>18399</v>
      </c>
      <c r="R574" s="17">
        <v>40</v>
      </c>
      <c r="S574" s="18">
        <v>12695.31</v>
      </c>
      <c r="T574" s="19" t="s">
        <v>83</v>
      </c>
      <c r="U574" s="20" t="s">
        <v>109</v>
      </c>
      <c r="V574" s="28">
        <v>38.5</v>
      </c>
      <c r="W574" s="22">
        <v>1</v>
      </c>
      <c r="X574" s="23"/>
    </row>
    <row r="575" spans="1:24" s="1" customFormat="1" ht="13.05" customHeight="1" x14ac:dyDescent="0.3">
      <c r="A575" s="11" t="s">
        <v>23</v>
      </c>
      <c r="B575" s="11" t="s">
        <v>88</v>
      </c>
      <c r="C575" s="12" t="s">
        <v>522</v>
      </c>
      <c r="D575" s="57"/>
      <c r="E575" s="39" t="str">
        <f t="shared" ref="E575:E582" si="37">HYPERLINK("https://www.google.ru/search?q=1012B859-002&amp;newwindow=1&amp;tbm=isch","Еще фото")</f>
        <v>Еще фото</v>
      </c>
      <c r="F575" s="29" t="s">
        <v>117</v>
      </c>
      <c r="G575" s="11" t="s">
        <v>77</v>
      </c>
      <c r="H575" s="11" t="s">
        <v>78</v>
      </c>
      <c r="I575" s="14" t="s">
        <v>79</v>
      </c>
      <c r="J575" s="14" t="s">
        <v>70</v>
      </c>
      <c r="K575" s="15" t="s">
        <v>46</v>
      </c>
      <c r="L575" s="55" t="s">
        <v>172</v>
      </c>
      <c r="M575" s="14" t="s">
        <v>108</v>
      </c>
      <c r="N575" s="14" t="s">
        <v>48</v>
      </c>
      <c r="O575" s="14"/>
      <c r="P575" s="15" t="s">
        <v>93</v>
      </c>
      <c r="Q575" s="16">
        <v>15999</v>
      </c>
      <c r="R575" s="17">
        <v>40</v>
      </c>
      <c r="S575" s="18">
        <v>11039.31</v>
      </c>
      <c r="T575" s="19" t="s">
        <v>83</v>
      </c>
      <c r="U575" s="30" t="s">
        <v>86</v>
      </c>
      <c r="V575" s="22">
        <v>36</v>
      </c>
      <c r="W575" s="22">
        <v>1</v>
      </c>
      <c r="X575" s="23"/>
    </row>
    <row r="576" spans="1:24" s="1" customFormat="1" ht="13.05" customHeight="1" x14ac:dyDescent="0.3">
      <c r="A576" s="24" t="s">
        <v>23</v>
      </c>
      <c r="B576" s="24" t="s">
        <v>88</v>
      </c>
      <c r="C576" s="12" t="s">
        <v>522</v>
      </c>
      <c r="D576" s="58"/>
      <c r="E576" s="39" t="str">
        <f t="shared" si="37"/>
        <v>Еще фото</v>
      </c>
      <c r="F576" s="29" t="s">
        <v>117</v>
      </c>
      <c r="G576" s="24" t="s">
        <v>77</v>
      </c>
      <c r="H576" s="24" t="s">
        <v>78</v>
      </c>
      <c r="I576" s="24" t="s">
        <v>79</v>
      </c>
      <c r="J576" s="14" t="s">
        <v>70</v>
      </c>
      <c r="K576" s="15" t="s">
        <v>46</v>
      </c>
      <c r="L576" s="60"/>
      <c r="M576" s="14" t="s">
        <v>108</v>
      </c>
      <c r="N576" s="14" t="s">
        <v>48</v>
      </c>
      <c r="O576" s="14"/>
      <c r="P576" s="15" t="s">
        <v>93</v>
      </c>
      <c r="Q576" s="16">
        <v>15999</v>
      </c>
      <c r="R576" s="17">
        <v>40</v>
      </c>
      <c r="S576" s="18">
        <v>11039.31</v>
      </c>
      <c r="T576" s="19" t="s">
        <v>83</v>
      </c>
      <c r="U576" s="20" t="s">
        <v>114</v>
      </c>
      <c r="V576" s="28">
        <v>37.5</v>
      </c>
      <c r="W576" s="22">
        <v>2</v>
      </c>
      <c r="X576" s="23"/>
    </row>
    <row r="577" spans="1:24" s="1" customFormat="1" ht="13.05" customHeight="1" x14ac:dyDescent="0.3">
      <c r="A577" s="24" t="s">
        <v>23</v>
      </c>
      <c r="B577" s="24" t="s">
        <v>88</v>
      </c>
      <c r="C577" s="12" t="s">
        <v>522</v>
      </c>
      <c r="D577" s="58"/>
      <c r="E577" s="39" t="str">
        <f t="shared" si="37"/>
        <v>Еще фото</v>
      </c>
      <c r="F577" s="29" t="s">
        <v>117</v>
      </c>
      <c r="G577" s="24" t="s">
        <v>77</v>
      </c>
      <c r="H577" s="24" t="s">
        <v>78</v>
      </c>
      <c r="I577" s="24" t="s">
        <v>79</v>
      </c>
      <c r="J577" s="14" t="s">
        <v>70</v>
      </c>
      <c r="K577" s="15" t="s">
        <v>46</v>
      </c>
      <c r="L577" s="60"/>
      <c r="M577" s="14" t="s">
        <v>108</v>
      </c>
      <c r="N577" s="14" t="s">
        <v>48</v>
      </c>
      <c r="O577" s="14"/>
      <c r="P577" s="15" t="s">
        <v>93</v>
      </c>
      <c r="Q577" s="16">
        <v>15999</v>
      </c>
      <c r="R577" s="17">
        <v>40</v>
      </c>
      <c r="S577" s="18">
        <v>11039.31</v>
      </c>
      <c r="T577" s="19" t="s">
        <v>83</v>
      </c>
      <c r="U577" s="20" t="s">
        <v>101</v>
      </c>
      <c r="V577" s="22">
        <v>38</v>
      </c>
      <c r="W577" s="22">
        <v>4</v>
      </c>
      <c r="X577" s="23"/>
    </row>
    <row r="578" spans="1:24" s="1" customFormat="1" ht="13.05" customHeight="1" x14ac:dyDescent="0.3">
      <c r="A578" s="24" t="s">
        <v>23</v>
      </c>
      <c r="B578" s="24" t="s">
        <v>88</v>
      </c>
      <c r="C578" s="12" t="s">
        <v>522</v>
      </c>
      <c r="D578" s="58"/>
      <c r="E578" s="39" t="str">
        <f t="shared" si="37"/>
        <v>Еще фото</v>
      </c>
      <c r="F578" s="29" t="s">
        <v>117</v>
      </c>
      <c r="G578" s="24" t="s">
        <v>77</v>
      </c>
      <c r="H578" s="24" t="s">
        <v>78</v>
      </c>
      <c r="I578" s="24" t="s">
        <v>79</v>
      </c>
      <c r="J578" s="14" t="s">
        <v>70</v>
      </c>
      <c r="K578" s="15" t="s">
        <v>46</v>
      </c>
      <c r="L578" s="60"/>
      <c r="M578" s="14" t="s">
        <v>108</v>
      </c>
      <c r="N578" s="14" t="s">
        <v>48</v>
      </c>
      <c r="O578" s="14"/>
      <c r="P578" s="15" t="s">
        <v>93</v>
      </c>
      <c r="Q578" s="16">
        <v>15999</v>
      </c>
      <c r="R578" s="17">
        <v>40</v>
      </c>
      <c r="S578" s="18">
        <v>11039.31</v>
      </c>
      <c r="T578" s="19" t="s">
        <v>83</v>
      </c>
      <c r="U578" s="20" t="s">
        <v>109</v>
      </c>
      <c r="V578" s="28">
        <v>38.5</v>
      </c>
      <c r="W578" s="22">
        <v>4</v>
      </c>
      <c r="X578" s="23"/>
    </row>
    <row r="579" spans="1:24" s="1" customFormat="1" ht="13.05" customHeight="1" x14ac:dyDescent="0.3">
      <c r="A579" s="24" t="s">
        <v>23</v>
      </c>
      <c r="B579" s="24" t="s">
        <v>88</v>
      </c>
      <c r="C579" s="12" t="s">
        <v>522</v>
      </c>
      <c r="D579" s="58"/>
      <c r="E579" s="39" t="str">
        <f t="shared" si="37"/>
        <v>Еще фото</v>
      </c>
      <c r="F579" s="29" t="s">
        <v>117</v>
      </c>
      <c r="G579" s="24" t="s">
        <v>77</v>
      </c>
      <c r="H579" s="24" t="s">
        <v>78</v>
      </c>
      <c r="I579" s="24" t="s">
        <v>79</v>
      </c>
      <c r="J579" s="14" t="s">
        <v>70</v>
      </c>
      <c r="K579" s="15" t="s">
        <v>46</v>
      </c>
      <c r="L579" s="60"/>
      <c r="M579" s="14" t="s">
        <v>108</v>
      </c>
      <c r="N579" s="14" t="s">
        <v>48</v>
      </c>
      <c r="O579" s="14"/>
      <c r="P579" s="15" t="s">
        <v>93</v>
      </c>
      <c r="Q579" s="16">
        <v>15999</v>
      </c>
      <c r="R579" s="17">
        <v>40</v>
      </c>
      <c r="S579" s="18">
        <v>11039.31</v>
      </c>
      <c r="T579" s="19" t="s">
        <v>83</v>
      </c>
      <c r="U579" s="20" t="s">
        <v>94</v>
      </c>
      <c r="V579" s="22">
        <v>39</v>
      </c>
      <c r="W579" s="22">
        <v>4</v>
      </c>
      <c r="X579" s="23"/>
    </row>
    <row r="580" spans="1:24" s="1" customFormat="1" ht="13.05" customHeight="1" x14ac:dyDescent="0.3">
      <c r="A580" s="24" t="s">
        <v>23</v>
      </c>
      <c r="B580" s="24" t="s">
        <v>88</v>
      </c>
      <c r="C580" s="12" t="s">
        <v>522</v>
      </c>
      <c r="D580" s="58"/>
      <c r="E580" s="39" t="str">
        <f t="shared" si="37"/>
        <v>Еще фото</v>
      </c>
      <c r="F580" s="29" t="s">
        <v>117</v>
      </c>
      <c r="G580" s="24" t="s">
        <v>77</v>
      </c>
      <c r="H580" s="24" t="s">
        <v>78</v>
      </c>
      <c r="I580" s="24" t="s">
        <v>79</v>
      </c>
      <c r="J580" s="14" t="s">
        <v>70</v>
      </c>
      <c r="K580" s="15" t="s">
        <v>46</v>
      </c>
      <c r="L580" s="60"/>
      <c r="M580" s="14" t="s">
        <v>108</v>
      </c>
      <c r="N580" s="14" t="s">
        <v>48</v>
      </c>
      <c r="O580" s="14"/>
      <c r="P580" s="15" t="s">
        <v>93</v>
      </c>
      <c r="Q580" s="16">
        <v>15999</v>
      </c>
      <c r="R580" s="17">
        <v>40</v>
      </c>
      <c r="S580" s="18">
        <v>11039.31</v>
      </c>
      <c r="T580" s="19" t="s">
        <v>83</v>
      </c>
      <c r="U580" s="20" t="s">
        <v>95</v>
      </c>
      <c r="V580" s="22">
        <v>40</v>
      </c>
      <c r="W580" s="22">
        <v>4</v>
      </c>
      <c r="X580" s="23"/>
    </row>
    <row r="581" spans="1:24" s="1" customFormat="1" ht="13.05" customHeight="1" x14ac:dyDescent="0.3">
      <c r="A581" s="24" t="s">
        <v>23</v>
      </c>
      <c r="B581" s="24" t="s">
        <v>88</v>
      </c>
      <c r="C581" s="12" t="s">
        <v>522</v>
      </c>
      <c r="D581" s="58"/>
      <c r="E581" s="39" t="str">
        <f t="shared" si="37"/>
        <v>Еще фото</v>
      </c>
      <c r="F581" s="29" t="s">
        <v>117</v>
      </c>
      <c r="G581" s="24" t="s">
        <v>77</v>
      </c>
      <c r="H581" s="24" t="s">
        <v>78</v>
      </c>
      <c r="I581" s="24" t="s">
        <v>79</v>
      </c>
      <c r="J581" s="14" t="s">
        <v>70</v>
      </c>
      <c r="K581" s="15" t="s">
        <v>46</v>
      </c>
      <c r="L581" s="60"/>
      <c r="M581" s="14" t="s">
        <v>108</v>
      </c>
      <c r="N581" s="14" t="s">
        <v>48</v>
      </c>
      <c r="O581" s="14"/>
      <c r="P581" s="15" t="s">
        <v>93</v>
      </c>
      <c r="Q581" s="16">
        <v>15999</v>
      </c>
      <c r="R581" s="17">
        <v>40</v>
      </c>
      <c r="S581" s="18">
        <v>11039.31</v>
      </c>
      <c r="T581" s="19" t="s">
        <v>83</v>
      </c>
      <c r="U581" s="20" t="s">
        <v>96</v>
      </c>
      <c r="V581" s="28">
        <v>40.5</v>
      </c>
      <c r="W581" s="22">
        <v>1</v>
      </c>
      <c r="X581" s="23"/>
    </row>
    <row r="582" spans="1:24" s="1" customFormat="1" ht="18" customHeight="1" x14ac:dyDescent="0.3">
      <c r="A582" s="24" t="s">
        <v>23</v>
      </c>
      <c r="B582" s="24" t="s">
        <v>88</v>
      </c>
      <c r="C582" s="12" t="s">
        <v>522</v>
      </c>
      <c r="D582" s="59"/>
      <c r="E582" s="39" t="str">
        <f t="shared" si="37"/>
        <v>Еще фото</v>
      </c>
      <c r="F582" s="29" t="s">
        <v>117</v>
      </c>
      <c r="G582" s="24" t="s">
        <v>77</v>
      </c>
      <c r="H582" s="24" t="s">
        <v>78</v>
      </c>
      <c r="I582" s="24" t="s">
        <v>79</v>
      </c>
      <c r="J582" s="14" t="s">
        <v>70</v>
      </c>
      <c r="K582" s="15" t="s">
        <v>46</v>
      </c>
      <c r="L582" s="56"/>
      <c r="M582" s="14" t="s">
        <v>108</v>
      </c>
      <c r="N582" s="14" t="s">
        <v>48</v>
      </c>
      <c r="O582" s="14"/>
      <c r="P582" s="15" t="s">
        <v>93</v>
      </c>
      <c r="Q582" s="16">
        <v>15999</v>
      </c>
      <c r="R582" s="17">
        <v>40</v>
      </c>
      <c r="S582" s="18">
        <v>11039.31</v>
      </c>
      <c r="T582" s="19" t="s">
        <v>83</v>
      </c>
      <c r="U582" s="20" t="s">
        <v>102</v>
      </c>
      <c r="V582" s="22">
        <v>41</v>
      </c>
      <c r="W582" s="22">
        <v>1</v>
      </c>
      <c r="X582" s="23"/>
    </row>
    <row r="583" spans="1:24" s="1" customFormat="1" ht="52.05" customHeight="1" x14ac:dyDescent="0.3">
      <c r="A583" s="11" t="s">
        <v>23</v>
      </c>
      <c r="B583" s="11" t="s">
        <v>88</v>
      </c>
      <c r="C583" s="12" t="s">
        <v>523</v>
      </c>
      <c r="D583" s="53"/>
      <c r="E583" s="39" t="str">
        <f>HYPERLINK("https://www.google.ru/search?q=1012B859-100&amp;newwindow=1&amp;tbm=isch","Еще фото")</f>
        <v>Еще фото</v>
      </c>
      <c r="F583" s="13"/>
      <c r="G583" s="11" t="s">
        <v>77</v>
      </c>
      <c r="H583" s="11" t="s">
        <v>78</v>
      </c>
      <c r="I583" s="14" t="s">
        <v>79</v>
      </c>
      <c r="J583" s="14" t="s">
        <v>70</v>
      </c>
      <c r="K583" s="15" t="s">
        <v>46</v>
      </c>
      <c r="L583" s="55" t="s">
        <v>172</v>
      </c>
      <c r="M583" s="14" t="s">
        <v>108</v>
      </c>
      <c r="N583" s="14" t="s">
        <v>169</v>
      </c>
      <c r="O583" s="14"/>
      <c r="P583" s="15" t="s">
        <v>93</v>
      </c>
      <c r="Q583" s="16">
        <v>16199</v>
      </c>
      <c r="R583" s="17">
        <v>40</v>
      </c>
      <c r="S583" s="18">
        <v>11177.31</v>
      </c>
      <c r="T583" s="19" t="s">
        <v>83</v>
      </c>
      <c r="U583" s="20" t="s">
        <v>87</v>
      </c>
      <c r="V583" s="28">
        <v>36.5</v>
      </c>
      <c r="W583" s="22">
        <v>1</v>
      </c>
      <c r="X583" s="23"/>
    </row>
    <row r="584" spans="1:24" s="1" customFormat="1" ht="61.05" customHeight="1" x14ac:dyDescent="0.3">
      <c r="A584" s="24" t="s">
        <v>23</v>
      </c>
      <c r="B584" s="24" t="s">
        <v>88</v>
      </c>
      <c r="C584" s="12" t="s">
        <v>523</v>
      </c>
      <c r="D584" s="54"/>
      <c r="E584" s="39" t="str">
        <f>HYPERLINK("https://www.google.ru/search?q=1012B859-100&amp;newwindow=1&amp;tbm=isch","Еще фото")</f>
        <v>Еще фото</v>
      </c>
      <c r="F584" s="13"/>
      <c r="G584" s="24" t="s">
        <v>77</v>
      </c>
      <c r="H584" s="24" t="s">
        <v>78</v>
      </c>
      <c r="I584" s="24" t="s">
        <v>79</v>
      </c>
      <c r="J584" s="14" t="s">
        <v>70</v>
      </c>
      <c r="K584" s="15" t="s">
        <v>46</v>
      </c>
      <c r="L584" s="56"/>
      <c r="M584" s="14" t="s">
        <v>108</v>
      </c>
      <c r="N584" s="14" t="s">
        <v>169</v>
      </c>
      <c r="O584" s="14"/>
      <c r="P584" s="15" t="s">
        <v>93</v>
      </c>
      <c r="Q584" s="16">
        <v>16199</v>
      </c>
      <c r="R584" s="17">
        <v>40</v>
      </c>
      <c r="S584" s="18">
        <v>11177.31</v>
      </c>
      <c r="T584" s="19" t="s">
        <v>83</v>
      </c>
      <c r="U584" s="20" t="s">
        <v>101</v>
      </c>
      <c r="V584" s="22">
        <v>38</v>
      </c>
      <c r="W584" s="22">
        <v>1</v>
      </c>
      <c r="X584" s="23"/>
    </row>
    <row r="585" spans="1:24" s="1" customFormat="1" ht="52.05" customHeight="1" x14ac:dyDescent="0.3">
      <c r="A585" s="11" t="s">
        <v>23</v>
      </c>
      <c r="B585" s="11" t="s">
        <v>88</v>
      </c>
      <c r="C585" s="12" t="s">
        <v>524</v>
      </c>
      <c r="D585" s="53"/>
      <c r="E585" s="39" t="str">
        <f>HYPERLINK("https://www.google.ru/search?q=1012B859-101&amp;newwindow=1&amp;tbm=isch","Еще фото")</f>
        <v>Еще фото</v>
      </c>
      <c r="F585" s="13"/>
      <c r="G585" s="11" t="s">
        <v>77</v>
      </c>
      <c r="H585" s="11" t="s">
        <v>78</v>
      </c>
      <c r="I585" s="14" t="s">
        <v>79</v>
      </c>
      <c r="J585" s="14" t="s">
        <v>70</v>
      </c>
      <c r="K585" s="15" t="s">
        <v>46</v>
      </c>
      <c r="L585" s="55" t="s">
        <v>172</v>
      </c>
      <c r="M585" s="14" t="s">
        <v>108</v>
      </c>
      <c r="N585" s="14" t="s">
        <v>169</v>
      </c>
      <c r="O585" s="14"/>
      <c r="P585" s="15" t="s">
        <v>93</v>
      </c>
      <c r="Q585" s="16">
        <v>15999</v>
      </c>
      <c r="R585" s="17">
        <v>40</v>
      </c>
      <c r="S585" s="18">
        <v>11039.31</v>
      </c>
      <c r="T585" s="19" t="s">
        <v>83</v>
      </c>
      <c r="U585" s="20" t="s">
        <v>109</v>
      </c>
      <c r="V585" s="28">
        <v>38.5</v>
      </c>
      <c r="W585" s="22">
        <v>1</v>
      </c>
      <c r="X585" s="23"/>
    </row>
    <row r="586" spans="1:24" s="1" customFormat="1" ht="61.05" customHeight="1" x14ac:dyDescent="0.3">
      <c r="A586" s="24" t="s">
        <v>23</v>
      </c>
      <c r="B586" s="24" t="s">
        <v>88</v>
      </c>
      <c r="C586" s="12" t="s">
        <v>524</v>
      </c>
      <c r="D586" s="54"/>
      <c r="E586" s="39" t="str">
        <f>HYPERLINK("https://www.google.ru/search?q=1012B859-101&amp;newwindow=1&amp;tbm=isch","Еще фото")</f>
        <v>Еще фото</v>
      </c>
      <c r="F586" s="13"/>
      <c r="G586" s="24" t="s">
        <v>77</v>
      </c>
      <c r="H586" s="24" t="s">
        <v>78</v>
      </c>
      <c r="I586" s="24" t="s">
        <v>79</v>
      </c>
      <c r="J586" s="14" t="s">
        <v>70</v>
      </c>
      <c r="K586" s="15" t="s">
        <v>46</v>
      </c>
      <c r="L586" s="56"/>
      <c r="M586" s="14" t="s">
        <v>108</v>
      </c>
      <c r="N586" s="14" t="s">
        <v>169</v>
      </c>
      <c r="O586" s="14"/>
      <c r="P586" s="15" t="s">
        <v>93</v>
      </c>
      <c r="Q586" s="16">
        <v>15999</v>
      </c>
      <c r="R586" s="17">
        <v>40</v>
      </c>
      <c r="S586" s="18">
        <v>11039.31</v>
      </c>
      <c r="T586" s="19" t="s">
        <v>83</v>
      </c>
      <c r="U586" s="20" t="s">
        <v>95</v>
      </c>
      <c r="V586" s="22">
        <v>40</v>
      </c>
      <c r="W586" s="22">
        <v>1</v>
      </c>
      <c r="X586" s="23"/>
    </row>
    <row r="587" spans="1:24" s="1" customFormat="1" ht="17" customHeight="1" x14ac:dyDescent="0.3">
      <c r="A587" s="11" t="s">
        <v>23</v>
      </c>
      <c r="B587" s="11" t="s">
        <v>457</v>
      </c>
      <c r="C587" s="12" t="s">
        <v>525</v>
      </c>
      <c r="D587" s="57"/>
      <c r="E587" s="39" t="str">
        <f t="shared" ref="E587:E592" si="38">HYPERLINK("https://www.google.ru/search?q=1012B862-020&amp;newwindow=1&amp;tbm=isch","Еще фото")</f>
        <v>Еще фото</v>
      </c>
      <c r="F587" s="29" t="s">
        <v>117</v>
      </c>
      <c r="G587" s="11" t="s">
        <v>77</v>
      </c>
      <c r="H587" s="11" t="s">
        <v>78</v>
      </c>
      <c r="I587" s="14" t="s">
        <v>79</v>
      </c>
      <c r="J587" s="14" t="s">
        <v>70</v>
      </c>
      <c r="K587" s="15" t="s">
        <v>46</v>
      </c>
      <c r="L587" s="55"/>
      <c r="M587" s="14"/>
      <c r="N587" s="14" t="s">
        <v>250</v>
      </c>
      <c r="O587" s="14"/>
      <c r="P587" s="15" t="s">
        <v>93</v>
      </c>
      <c r="Q587" s="16">
        <v>23299</v>
      </c>
      <c r="R587" s="17">
        <v>40</v>
      </c>
      <c r="S587" s="18">
        <v>16076.309999999998</v>
      </c>
      <c r="T587" s="19" t="s">
        <v>83</v>
      </c>
      <c r="U587" s="20" t="s">
        <v>85</v>
      </c>
      <c r="V587" s="28">
        <v>35.5</v>
      </c>
      <c r="W587" s="22">
        <v>3</v>
      </c>
      <c r="X587" s="23"/>
    </row>
    <row r="588" spans="1:24" s="1" customFormat="1" ht="17" customHeight="1" x14ac:dyDescent="0.3">
      <c r="A588" s="24" t="s">
        <v>23</v>
      </c>
      <c r="B588" s="24" t="s">
        <v>457</v>
      </c>
      <c r="C588" s="12" t="s">
        <v>525</v>
      </c>
      <c r="D588" s="58"/>
      <c r="E588" s="39" t="str">
        <f t="shared" si="38"/>
        <v>Еще фото</v>
      </c>
      <c r="F588" s="29" t="s">
        <v>117</v>
      </c>
      <c r="G588" s="24" t="s">
        <v>77</v>
      </c>
      <c r="H588" s="24" t="s">
        <v>78</v>
      </c>
      <c r="I588" s="24" t="s">
        <v>79</v>
      </c>
      <c r="J588" s="14" t="s">
        <v>70</v>
      </c>
      <c r="K588" s="15" t="s">
        <v>46</v>
      </c>
      <c r="L588" s="60"/>
      <c r="M588" s="14"/>
      <c r="N588" s="14" t="s">
        <v>250</v>
      </c>
      <c r="O588" s="14"/>
      <c r="P588" s="15" t="s">
        <v>93</v>
      </c>
      <c r="Q588" s="16">
        <v>23299</v>
      </c>
      <c r="R588" s="17">
        <v>40</v>
      </c>
      <c r="S588" s="18">
        <v>16076.309999999998</v>
      </c>
      <c r="T588" s="19" t="s">
        <v>83</v>
      </c>
      <c r="U588" s="20" t="s">
        <v>87</v>
      </c>
      <c r="V588" s="28">
        <v>36.5</v>
      </c>
      <c r="W588" s="22">
        <v>3</v>
      </c>
      <c r="X588" s="23"/>
    </row>
    <row r="589" spans="1:24" s="1" customFormat="1" ht="17" customHeight="1" x14ac:dyDescent="0.3">
      <c r="A589" s="24" t="s">
        <v>23</v>
      </c>
      <c r="B589" s="24" t="s">
        <v>457</v>
      </c>
      <c r="C589" s="12" t="s">
        <v>525</v>
      </c>
      <c r="D589" s="58"/>
      <c r="E589" s="39" t="str">
        <f t="shared" si="38"/>
        <v>Еще фото</v>
      </c>
      <c r="F589" s="29" t="s">
        <v>117</v>
      </c>
      <c r="G589" s="24" t="s">
        <v>77</v>
      </c>
      <c r="H589" s="24" t="s">
        <v>78</v>
      </c>
      <c r="I589" s="24" t="s">
        <v>79</v>
      </c>
      <c r="J589" s="14" t="s">
        <v>70</v>
      </c>
      <c r="K589" s="15" t="s">
        <v>46</v>
      </c>
      <c r="L589" s="60"/>
      <c r="M589" s="14"/>
      <c r="N589" s="14" t="s">
        <v>250</v>
      </c>
      <c r="O589" s="14"/>
      <c r="P589" s="15" t="s">
        <v>93</v>
      </c>
      <c r="Q589" s="16">
        <v>23299</v>
      </c>
      <c r="R589" s="17">
        <v>40</v>
      </c>
      <c r="S589" s="18">
        <v>16076.309999999998</v>
      </c>
      <c r="T589" s="19" t="s">
        <v>83</v>
      </c>
      <c r="U589" s="20" t="s">
        <v>114</v>
      </c>
      <c r="V589" s="28">
        <v>37.5</v>
      </c>
      <c r="W589" s="22">
        <v>4</v>
      </c>
      <c r="X589" s="23"/>
    </row>
    <row r="590" spans="1:24" s="1" customFormat="1" ht="17" customHeight="1" x14ac:dyDescent="0.3">
      <c r="A590" s="24" t="s">
        <v>23</v>
      </c>
      <c r="B590" s="24" t="s">
        <v>457</v>
      </c>
      <c r="C590" s="12" t="s">
        <v>525</v>
      </c>
      <c r="D590" s="58"/>
      <c r="E590" s="39" t="str">
        <f t="shared" si="38"/>
        <v>Еще фото</v>
      </c>
      <c r="F590" s="29" t="s">
        <v>117</v>
      </c>
      <c r="G590" s="24" t="s">
        <v>77</v>
      </c>
      <c r="H590" s="24" t="s">
        <v>78</v>
      </c>
      <c r="I590" s="24" t="s">
        <v>79</v>
      </c>
      <c r="J590" s="14" t="s">
        <v>70</v>
      </c>
      <c r="K590" s="15" t="s">
        <v>46</v>
      </c>
      <c r="L590" s="60"/>
      <c r="M590" s="14"/>
      <c r="N590" s="14" t="s">
        <v>250</v>
      </c>
      <c r="O590" s="14"/>
      <c r="P590" s="15" t="s">
        <v>93</v>
      </c>
      <c r="Q590" s="16">
        <v>23299</v>
      </c>
      <c r="R590" s="17">
        <v>40</v>
      </c>
      <c r="S590" s="18">
        <v>16076.309999999998</v>
      </c>
      <c r="T590" s="19" t="s">
        <v>83</v>
      </c>
      <c r="U590" s="20" t="s">
        <v>101</v>
      </c>
      <c r="V590" s="22">
        <v>38</v>
      </c>
      <c r="W590" s="22">
        <v>5</v>
      </c>
      <c r="X590" s="23"/>
    </row>
    <row r="591" spans="1:24" s="1" customFormat="1" ht="17" customHeight="1" x14ac:dyDescent="0.3">
      <c r="A591" s="24" t="s">
        <v>23</v>
      </c>
      <c r="B591" s="24" t="s">
        <v>457</v>
      </c>
      <c r="C591" s="12" t="s">
        <v>525</v>
      </c>
      <c r="D591" s="58"/>
      <c r="E591" s="39" t="str">
        <f t="shared" si="38"/>
        <v>Еще фото</v>
      </c>
      <c r="F591" s="29" t="s">
        <v>117</v>
      </c>
      <c r="G591" s="24" t="s">
        <v>77</v>
      </c>
      <c r="H591" s="24" t="s">
        <v>78</v>
      </c>
      <c r="I591" s="24" t="s">
        <v>79</v>
      </c>
      <c r="J591" s="14" t="s">
        <v>70</v>
      </c>
      <c r="K591" s="15" t="s">
        <v>46</v>
      </c>
      <c r="L591" s="60"/>
      <c r="M591" s="14"/>
      <c r="N591" s="14" t="s">
        <v>250</v>
      </c>
      <c r="O591" s="14"/>
      <c r="P591" s="15" t="s">
        <v>93</v>
      </c>
      <c r="Q591" s="16">
        <v>23299</v>
      </c>
      <c r="R591" s="17">
        <v>40</v>
      </c>
      <c r="S591" s="18">
        <v>16076.309999999998</v>
      </c>
      <c r="T591" s="19" t="s">
        <v>83</v>
      </c>
      <c r="U591" s="20" t="s">
        <v>94</v>
      </c>
      <c r="V591" s="22">
        <v>39</v>
      </c>
      <c r="W591" s="22">
        <v>1</v>
      </c>
      <c r="X591" s="23"/>
    </row>
    <row r="592" spans="1:24" s="1" customFormat="1" ht="22.05" customHeight="1" x14ac:dyDescent="0.3">
      <c r="A592" s="24" t="s">
        <v>23</v>
      </c>
      <c r="B592" s="24" t="s">
        <v>457</v>
      </c>
      <c r="C592" s="12" t="s">
        <v>525</v>
      </c>
      <c r="D592" s="59"/>
      <c r="E592" s="39" t="str">
        <f t="shared" si="38"/>
        <v>Еще фото</v>
      </c>
      <c r="F592" s="29" t="s">
        <v>117</v>
      </c>
      <c r="G592" s="24" t="s">
        <v>77</v>
      </c>
      <c r="H592" s="24" t="s">
        <v>78</v>
      </c>
      <c r="I592" s="24" t="s">
        <v>79</v>
      </c>
      <c r="J592" s="14" t="s">
        <v>70</v>
      </c>
      <c r="K592" s="15" t="s">
        <v>46</v>
      </c>
      <c r="L592" s="56"/>
      <c r="M592" s="14"/>
      <c r="N592" s="14" t="s">
        <v>250</v>
      </c>
      <c r="O592" s="14"/>
      <c r="P592" s="15" t="s">
        <v>93</v>
      </c>
      <c r="Q592" s="16">
        <v>23299</v>
      </c>
      <c r="R592" s="17">
        <v>40</v>
      </c>
      <c r="S592" s="18">
        <v>16076.309999999998</v>
      </c>
      <c r="T592" s="19" t="s">
        <v>83</v>
      </c>
      <c r="U592" s="20" t="s">
        <v>95</v>
      </c>
      <c r="V592" s="22">
        <v>40</v>
      </c>
      <c r="W592" s="22">
        <v>2</v>
      </c>
      <c r="X592" s="23"/>
    </row>
    <row r="593" spans="1:24" s="1" customFormat="1" ht="26" customHeight="1" x14ac:dyDescent="0.3">
      <c r="A593" s="11" t="s">
        <v>23</v>
      </c>
      <c r="B593" s="11" t="s">
        <v>457</v>
      </c>
      <c r="C593" s="12" t="s">
        <v>526</v>
      </c>
      <c r="D593" s="57"/>
      <c r="E593" s="39" t="str">
        <f>HYPERLINK("https://www.google.ru/search?q=1012B862-101&amp;newwindow=1&amp;tbm=isch","Еще фото")</f>
        <v>Еще фото</v>
      </c>
      <c r="F593" s="29" t="s">
        <v>117</v>
      </c>
      <c r="G593" s="11" t="s">
        <v>77</v>
      </c>
      <c r="H593" s="11" t="s">
        <v>78</v>
      </c>
      <c r="I593" s="14" t="s">
        <v>79</v>
      </c>
      <c r="J593" s="14" t="s">
        <v>70</v>
      </c>
      <c r="K593" s="15" t="s">
        <v>46</v>
      </c>
      <c r="L593" s="55"/>
      <c r="M593" s="14"/>
      <c r="N593" s="14" t="s">
        <v>169</v>
      </c>
      <c r="O593" s="14"/>
      <c r="P593" s="15" t="s">
        <v>93</v>
      </c>
      <c r="Q593" s="16">
        <v>24599</v>
      </c>
      <c r="R593" s="17">
        <v>40</v>
      </c>
      <c r="S593" s="18">
        <v>16973.309999999998</v>
      </c>
      <c r="T593" s="19" t="s">
        <v>83</v>
      </c>
      <c r="U593" s="20" t="s">
        <v>87</v>
      </c>
      <c r="V593" s="28">
        <v>36.5</v>
      </c>
      <c r="W593" s="22">
        <v>6</v>
      </c>
      <c r="X593" s="23"/>
    </row>
    <row r="594" spans="1:24" s="1" customFormat="1" ht="26" customHeight="1" x14ac:dyDescent="0.3">
      <c r="A594" s="24" t="s">
        <v>23</v>
      </c>
      <c r="B594" s="24" t="s">
        <v>457</v>
      </c>
      <c r="C594" s="12" t="s">
        <v>526</v>
      </c>
      <c r="D594" s="58"/>
      <c r="E594" s="39" t="str">
        <f>HYPERLINK("https://www.google.ru/search?q=1012B862-101&amp;newwindow=1&amp;tbm=isch","Еще фото")</f>
        <v>Еще фото</v>
      </c>
      <c r="F594" s="29" t="s">
        <v>117</v>
      </c>
      <c r="G594" s="24" t="s">
        <v>77</v>
      </c>
      <c r="H594" s="24" t="s">
        <v>78</v>
      </c>
      <c r="I594" s="24" t="s">
        <v>79</v>
      </c>
      <c r="J594" s="14" t="s">
        <v>70</v>
      </c>
      <c r="K594" s="15" t="s">
        <v>46</v>
      </c>
      <c r="L594" s="60"/>
      <c r="M594" s="14"/>
      <c r="N594" s="14" t="s">
        <v>169</v>
      </c>
      <c r="O594" s="14"/>
      <c r="P594" s="15" t="s">
        <v>93</v>
      </c>
      <c r="Q594" s="16">
        <v>24599</v>
      </c>
      <c r="R594" s="17">
        <v>40</v>
      </c>
      <c r="S594" s="18">
        <v>16973.309999999998</v>
      </c>
      <c r="T594" s="19" t="s">
        <v>83</v>
      </c>
      <c r="U594" s="20" t="s">
        <v>114</v>
      </c>
      <c r="V594" s="28">
        <v>37.5</v>
      </c>
      <c r="W594" s="22">
        <v>2</v>
      </c>
      <c r="X594" s="23"/>
    </row>
    <row r="595" spans="1:24" s="1" customFormat="1" ht="26" customHeight="1" x14ac:dyDescent="0.3">
      <c r="A595" s="24" t="s">
        <v>23</v>
      </c>
      <c r="B595" s="24" t="s">
        <v>457</v>
      </c>
      <c r="C595" s="12" t="s">
        <v>526</v>
      </c>
      <c r="D595" s="58"/>
      <c r="E595" s="39" t="str">
        <f>HYPERLINK("https://www.google.ru/search?q=1012B862-101&amp;newwindow=1&amp;tbm=isch","Еще фото")</f>
        <v>Еще фото</v>
      </c>
      <c r="F595" s="29" t="s">
        <v>117</v>
      </c>
      <c r="G595" s="24" t="s">
        <v>77</v>
      </c>
      <c r="H595" s="24" t="s">
        <v>78</v>
      </c>
      <c r="I595" s="24" t="s">
        <v>79</v>
      </c>
      <c r="J595" s="14" t="s">
        <v>70</v>
      </c>
      <c r="K595" s="15" t="s">
        <v>46</v>
      </c>
      <c r="L595" s="60"/>
      <c r="M595" s="14"/>
      <c r="N595" s="14" t="s">
        <v>169</v>
      </c>
      <c r="O595" s="14"/>
      <c r="P595" s="15" t="s">
        <v>93</v>
      </c>
      <c r="Q595" s="16">
        <v>24599</v>
      </c>
      <c r="R595" s="17">
        <v>40</v>
      </c>
      <c r="S595" s="18">
        <v>16973.309999999998</v>
      </c>
      <c r="T595" s="19" t="s">
        <v>83</v>
      </c>
      <c r="U595" s="20" t="s">
        <v>95</v>
      </c>
      <c r="V595" s="22">
        <v>40</v>
      </c>
      <c r="W595" s="22">
        <v>3</v>
      </c>
      <c r="X595" s="23"/>
    </row>
    <row r="596" spans="1:24" s="1" customFormat="1" ht="26" customHeight="1" x14ac:dyDescent="0.3">
      <c r="A596" s="24" t="s">
        <v>23</v>
      </c>
      <c r="B596" s="24" t="s">
        <v>457</v>
      </c>
      <c r="C596" s="12" t="s">
        <v>526</v>
      </c>
      <c r="D596" s="59"/>
      <c r="E596" s="39" t="str">
        <f>HYPERLINK("https://www.google.ru/search?q=1012B862-101&amp;newwindow=1&amp;tbm=isch","Еще фото")</f>
        <v>Еще фото</v>
      </c>
      <c r="F596" s="29" t="s">
        <v>117</v>
      </c>
      <c r="G596" s="24" t="s">
        <v>77</v>
      </c>
      <c r="H596" s="24" t="s">
        <v>78</v>
      </c>
      <c r="I596" s="24" t="s">
        <v>79</v>
      </c>
      <c r="J596" s="14" t="s">
        <v>70</v>
      </c>
      <c r="K596" s="15" t="s">
        <v>46</v>
      </c>
      <c r="L596" s="56"/>
      <c r="M596" s="14"/>
      <c r="N596" s="14" t="s">
        <v>169</v>
      </c>
      <c r="O596" s="14"/>
      <c r="P596" s="15" t="s">
        <v>93</v>
      </c>
      <c r="Q596" s="16">
        <v>24599</v>
      </c>
      <c r="R596" s="17">
        <v>40</v>
      </c>
      <c r="S596" s="18">
        <v>16973.309999999998</v>
      </c>
      <c r="T596" s="19" t="s">
        <v>83</v>
      </c>
      <c r="U596" s="20" t="s">
        <v>96</v>
      </c>
      <c r="V596" s="28">
        <v>40.5</v>
      </c>
      <c r="W596" s="22">
        <v>3</v>
      </c>
      <c r="X596" s="23"/>
    </row>
    <row r="597" spans="1:24" s="1" customFormat="1" ht="26" customHeight="1" x14ac:dyDescent="0.3">
      <c r="A597" s="11" t="s">
        <v>23</v>
      </c>
      <c r="B597" s="11" t="s">
        <v>339</v>
      </c>
      <c r="C597" s="12" t="s">
        <v>527</v>
      </c>
      <c r="D597" s="57"/>
      <c r="E597" s="39" t="str">
        <f>HYPERLINK("https://www.google.ru/search?q=1012B864-700&amp;newwindow=1&amp;tbm=isch","Еще фото")</f>
        <v>Еще фото</v>
      </c>
      <c r="F597" s="13"/>
      <c r="G597" s="11" t="s">
        <v>77</v>
      </c>
      <c r="H597" s="11" t="s">
        <v>78</v>
      </c>
      <c r="I597" s="14" t="s">
        <v>79</v>
      </c>
      <c r="J597" s="14" t="s">
        <v>153</v>
      </c>
      <c r="K597" s="15" t="s">
        <v>46</v>
      </c>
      <c r="L597" s="55" t="s">
        <v>528</v>
      </c>
      <c r="M597" s="14" t="s">
        <v>529</v>
      </c>
      <c r="N597" s="14" t="s">
        <v>137</v>
      </c>
      <c r="O597" s="14"/>
      <c r="P597" s="15" t="s">
        <v>119</v>
      </c>
      <c r="Q597" s="16">
        <v>24499</v>
      </c>
      <c r="R597" s="17">
        <v>40</v>
      </c>
      <c r="S597" s="18">
        <v>16904.309999999998</v>
      </c>
      <c r="T597" s="19" t="s">
        <v>83</v>
      </c>
      <c r="U597" s="20" t="s">
        <v>101</v>
      </c>
      <c r="V597" s="22">
        <v>38</v>
      </c>
      <c r="W597" s="22">
        <v>1</v>
      </c>
      <c r="X597" s="23"/>
    </row>
    <row r="598" spans="1:24" s="1" customFormat="1" ht="26" customHeight="1" x14ac:dyDescent="0.3">
      <c r="A598" s="24" t="s">
        <v>23</v>
      </c>
      <c r="B598" s="24" t="s">
        <v>339</v>
      </c>
      <c r="C598" s="12" t="s">
        <v>527</v>
      </c>
      <c r="D598" s="58"/>
      <c r="E598" s="39" t="str">
        <f>HYPERLINK("https://www.google.ru/search?q=1012B864-700&amp;newwindow=1&amp;tbm=isch","Еще фото")</f>
        <v>Еще фото</v>
      </c>
      <c r="F598" s="13"/>
      <c r="G598" s="24" t="s">
        <v>77</v>
      </c>
      <c r="H598" s="24" t="s">
        <v>78</v>
      </c>
      <c r="I598" s="24" t="s">
        <v>79</v>
      </c>
      <c r="J598" s="14" t="s">
        <v>153</v>
      </c>
      <c r="K598" s="15" t="s">
        <v>46</v>
      </c>
      <c r="L598" s="60"/>
      <c r="M598" s="14" t="s">
        <v>529</v>
      </c>
      <c r="N598" s="14" t="s">
        <v>137</v>
      </c>
      <c r="O598" s="14"/>
      <c r="P598" s="15" t="s">
        <v>119</v>
      </c>
      <c r="Q598" s="16">
        <v>24499</v>
      </c>
      <c r="R598" s="17">
        <v>40</v>
      </c>
      <c r="S598" s="18">
        <v>16904.309999999998</v>
      </c>
      <c r="T598" s="19" t="s">
        <v>83</v>
      </c>
      <c r="U598" s="20" t="s">
        <v>94</v>
      </c>
      <c r="V598" s="22">
        <v>39</v>
      </c>
      <c r="W598" s="22">
        <v>2</v>
      </c>
      <c r="X598" s="23"/>
    </row>
    <row r="599" spans="1:24" s="1" customFormat="1" ht="26" customHeight="1" x14ac:dyDescent="0.3">
      <c r="A599" s="24" t="s">
        <v>23</v>
      </c>
      <c r="B599" s="24" t="s">
        <v>339</v>
      </c>
      <c r="C599" s="12" t="s">
        <v>527</v>
      </c>
      <c r="D599" s="58"/>
      <c r="E599" s="39" t="str">
        <f>HYPERLINK("https://www.google.ru/search?q=1012B864-700&amp;newwindow=1&amp;tbm=isch","Еще фото")</f>
        <v>Еще фото</v>
      </c>
      <c r="F599" s="13"/>
      <c r="G599" s="24" t="s">
        <v>77</v>
      </c>
      <c r="H599" s="24" t="s">
        <v>78</v>
      </c>
      <c r="I599" s="24" t="s">
        <v>79</v>
      </c>
      <c r="J599" s="14" t="s">
        <v>153</v>
      </c>
      <c r="K599" s="15" t="s">
        <v>46</v>
      </c>
      <c r="L599" s="60"/>
      <c r="M599" s="14" t="s">
        <v>529</v>
      </c>
      <c r="N599" s="14" t="s">
        <v>137</v>
      </c>
      <c r="O599" s="14"/>
      <c r="P599" s="15" t="s">
        <v>119</v>
      </c>
      <c r="Q599" s="16">
        <v>24499</v>
      </c>
      <c r="R599" s="17">
        <v>40</v>
      </c>
      <c r="S599" s="18">
        <v>16904.309999999998</v>
      </c>
      <c r="T599" s="19" t="s">
        <v>83</v>
      </c>
      <c r="U599" s="20" t="s">
        <v>95</v>
      </c>
      <c r="V599" s="22">
        <v>40</v>
      </c>
      <c r="W599" s="22">
        <v>2</v>
      </c>
      <c r="X599" s="23"/>
    </row>
    <row r="600" spans="1:24" s="1" customFormat="1" ht="26" customHeight="1" x14ac:dyDescent="0.3">
      <c r="A600" s="24" t="s">
        <v>23</v>
      </c>
      <c r="B600" s="24" t="s">
        <v>339</v>
      </c>
      <c r="C600" s="12" t="s">
        <v>527</v>
      </c>
      <c r="D600" s="59"/>
      <c r="E600" s="39" t="str">
        <f>HYPERLINK("https://www.google.ru/search?q=1012B864-700&amp;newwindow=1&amp;tbm=isch","Еще фото")</f>
        <v>Еще фото</v>
      </c>
      <c r="F600" s="13"/>
      <c r="G600" s="24" t="s">
        <v>77</v>
      </c>
      <c r="H600" s="24" t="s">
        <v>78</v>
      </c>
      <c r="I600" s="24" t="s">
        <v>79</v>
      </c>
      <c r="J600" s="14" t="s">
        <v>153</v>
      </c>
      <c r="K600" s="15" t="s">
        <v>46</v>
      </c>
      <c r="L600" s="56"/>
      <c r="M600" s="14" t="s">
        <v>529</v>
      </c>
      <c r="N600" s="14" t="s">
        <v>137</v>
      </c>
      <c r="O600" s="14"/>
      <c r="P600" s="15" t="s">
        <v>119</v>
      </c>
      <c r="Q600" s="16">
        <v>24499</v>
      </c>
      <c r="R600" s="17">
        <v>40</v>
      </c>
      <c r="S600" s="18">
        <v>16904.309999999998</v>
      </c>
      <c r="T600" s="19" t="s">
        <v>83</v>
      </c>
      <c r="U600" s="20" t="s">
        <v>96</v>
      </c>
      <c r="V600" s="28">
        <v>40.5</v>
      </c>
      <c r="W600" s="22">
        <v>1</v>
      </c>
      <c r="X600" s="23"/>
    </row>
    <row r="601" spans="1:24" s="1" customFormat="1" ht="17" customHeight="1" x14ac:dyDescent="0.3">
      <c r="A601" s="11" t="s">
        <v>23</v>
      </c>
      <c r="B601" s="11" t="s">
        <v>459</v>
      </c>
      <c r="C601" s="12" t="s">
        <v>530</v>
      </c>
      <c r="D601" s="57"/>
      <c r="E601" s="39" t="str">
        <f t="shared" ref="E601:E606" si="39">HYPERLINK("https://www.google.ru/search?q=1012B865-500&amp;newwindow=1&amp;tbm=isch","Еще фото")</f>
        <v>Еще фото</v>
      </c>
      <c r="F601" s="29" t="s">
        <v>117</v>
      </c>
      <c r="G601" s="11" t="s">
        <v>77</v>
      </c>
      <c r="H601" s="11" t="s">
        <v>78</v>
      </c>
      <c r="I601" s="14" t="s">
        <v>79</v>
      </c>
      <c r="J601" s="14" t="s">
        <v>153</v>
      </c>
      <c r="K601" s="15" t="s">
        <v>46</v>
      </c>
      <c r="L601" s="55" t="s">
        <v>531</v>
      </c>
      <c r="M601" s="14"/>
      <c r="N601" s="14" t="s">
        <v>250</v>
      </c>
      <c r="O601" s="14"/>
      <c r="P601" s="15" t="s">
        <v>93</v>
      </c>
      <c r="Q601" s="16">
        <v>17199</v>
      </c>
      <c r="R601" s="17">
        <v>40</v>
      </c>
      <c r="S601" s="18">
        <v>11867.31</v>
      </c>
      <c r="T601" s="19" t="s">
        <v>83</v>
      </c>
      <c r="U601" s="20" t="s">
        <v>86</v>
      </c>
      <c r="V601" s="22">
        <v>36</v>
      </c>
      <c r="W601" s="22">
        <v>1</v>
      </c>
      <c r="X601" s="23"/>
    </row>
    <row r="602" spans="1:24" s="1" customFormat="1" ht="17" customHeight="1" x14ac:dyDescent="0.3">
      <c r="A602" s="24" t="s">
        <v>23</v>
      </c>
      <c r="B602" s="24" t="s">
        <v>459</v>
      </c>
      <c r="C602" s="12" t="s">
        <v>530</v>
      </c>
      <c r="D602" s="58"/>
      <c r="E602" s="39" t="str">
        <f t="shared" si="39"/>
        <v>Еще фото</v>
      </c>
      <c r="F602" s="29" t="s">
        <v>117</v>
      </c>
      <c r="G602" s="24" t="s">
        <v>77</v>
      </c>
      <c r="H602" s="24" t="s">
        <v>78</v>
      </c>
      <c r="I602" s="24" t="s">
        <v>79</v>
      </c>
      <c r="J602" s="14" t="s">
        <v>153</v>
      </c>
      <c r="K602" s="15" t="s">
        <v>46</v>
      </c>
      <c r="L602" s="60"/>
      <c r="M602" s="14"/>
      <c r="N602" s="14" t="s">
        <v>250</v>
      </c>
      <c r="O602" s="14"/>
      <c r="P602" s="15" t="s">
        <v>93</v>
      </c>
      <c r="Q602" s="16">
        <v>17199</v>
      </c>
      <c r="R602" s="17">
        <v>40</v>
      </c>
      <c r="S602" s="18">
        <v>11867.31</v>
      </c>
      <c r="T602" s="19" t="s">
        <v>83</v>
      </c>
      <c r="U602" s="20" t="s">
        <v>87</v>
      </c>
      <c r="V602" s="28">
        <v>36.5</v>
      </c>
      <c r="W602" s="22">
        <v>5</v>
      </c>
      <c r="X602" s="23"/>
    </row>
    <row r="603" spans="1:24" s="1" customFormat="1" ht="17" customHeight="1" x14ac:dyDescent="0.3">
      <c r="A603" s="24" t="s">
        <v>23</v>
      </c>
      <c r="B603" s="24" t="s">
        <v>459</v>
      </c>
      <c r="C603" s="12" t="s">
        <v>530</v>
      </c>
      <c r="D603" s="58"/>
      <c r="E603" s="39" t="str">
        <f t="shared" si="39"/>
        <v>Еще фото</v>
      </c>
      <c r="F603" s="29" t="s">
        <v>117</v>
      </c>
      <c r="G603" s="24" t="s">
        <v>77</v>
      </c>
      <c r="H603" s="24" t="s">
        <v>78</v>
      </c>
      <c r="I603" s="24" t="s">
        <v>79</v>
      </c>
      <c r="J603" s="14" t="s">
        <v>153</v>
      </c>
      <c r="K603" s="15" t="s">
        <v>46</v>
      </c>
      <c r="L603" s="60"/>
      <c r="M603" s="14"/>
      <c r="N603" s="14" t="s">
        <v>250</v>
      </c>
      <c r="O603" s="14"/>
      <c r="P603" s="15" t="s">
        <v>93</v>
      </c>
      <c r="Q603" s="16">
        <v>17199</v>
      </c>
      <c r="R603" s="17">
        <v>40</v>
      </c>
      <c r="S603" s="18">
        <v>11867.31</v>
      </c>
      <c r="T603" s="19" t="s">
        <v>83</v>
      </c>
      <c r="U603" s="20" t="s">
        <v>114</v>
      </c>
      <c r="V603" s="28">
        <v>37.5</v>
      </c>
      <c r="W603" s="22">
        <v>2</v>
      </c>
      <c r="X603" s="23"/>
    </row>
    <row r="604" spans="1:24" s="1" customFormat="1" ht="17" customHeight="1" x14ac:dyDescent="0.3">
      <c r="A604" s="24" t="s">
        <v>23</v>
      </c>
      <c r="B604" s="24" t="s">
        <v>459</v>
      </c>
      <c r="C604" s="12" t="s">
        <v>530</v>
      </c>
      <c r="D604" s="58"/>
      <c r="E604" s="39" t="str">
        <f t="shared" si="39"/>
        <v>Еще фото</v>
      </c>
      <c r="F604" s="29" t="s">
        <v>117</v>
      </c>
      <c r="G604" s="24" t="s">
        <v>77</v>
      </c>
      <c r="H604" s="24" t="s">
        <v>78</v>
      </c>
      <c r="I604" s="24" t="s">
        <v>79</v>
      </c>
      <c r="J604" s="14" t="s">
        <v>153</v>
      </c>
      <c r="K604" s="15" t="s">
        <v>46</v>
      </c>
      <c r="L604" s="60"/>
      <c r="M604" s="14"/>
      <c r="N604" s="14" t="s">
        <v>250</v>
      </c>
      <c r="O604" s="14"/>
      <c r="P604" s="15" t="s">
        <v>93</v>
      </c>
      <c r="Q604" s="16">
        <v>17199</v>
      </c>
      <c r="R604" s="17">
        <v>40</v>
      </c>
      <c r="S604" s="18">
        <v>11867.31</v>
      </c>
      <c r="T604" s="19" t="s">
        <v>83</v>
      </c>
      <c r="U604" s="20" t="s">
        <v>101</v>
      </c>
      <c r="V604" s="22">
        <v>38</v>
      </c>
      <c r="W604" s="22">
        <v>3</v>
      </c>
      <c r="X604" s="23"/>
    </row>
    <row r="605" spans="1:24" s="1" customFormat="1" ht="17" customHeight="1" x14ac:dyDescent="0.3">
      <c r="A605" s="24" t="s">
        <v>23</v>
      </c>
      <c r="B605" s="24" t="s">
        <v>459</v>
      </c>
      <c r="C605" s="12" t="s">
        <v>530</v>
      </c>
      <c r="D605" s="58"/>
      <c r="E605" s="39" t="str">
        <f t="shared" si="39"/>
        <v>Еще фото</v>
      </c>
      <c r="F605" s="29" t="s">
        <v>117</v>
      </c>
      <c r="G605" s="24" t="s">
        <v>77</v>
      </c>
      <c r="H605" s="24" t="s">
        <v>78</v>
      </c>
      <c r="I605" s="24" t="s">
        <v>79</v>
      </c>
      <c r="J605" s="14" t="s">
        <v>153</v>
      </c>
      <c r="K605" s="15" t="s">
        <v>46</v>
      </c>
      <c r="L605" s="60"/>
      <c r="M605" s="14"/>
      <c r="N605" s="14" t="s">
        <v>250</v>
      </c>
      <c r="O605" s="14"/>
      <c r="P605" s="15" t="s">
        <v>93</v>
      </c>
      <c r="Q605" s="16">
        <v>17199</v>
      </c>
      <c r="R605" s="17">
        <v>40</v>
      </c>
      <c r="S605" s="18">
        <v>11867.31</v>
      </c>
      <c r="T605" s="19" t="s">
        <v>83</v>
      </c>
      <c r="U605" s="20" t="s">
        <v>109</v>
      </c>
      <c r="V605" s="28">
        <v>38.5</v>
      </c>
      <c r="W605" s="22">
        <v>3</v>
      </c>
      <c r="X605" s="23"/>
    </row>
    <row r="606" spans="1:24" s="1" customFormat="1" ht="22.05" customHeight="1" x14ac:dyDescent="0.3">
      <c r="A606" s="24" t="s">
        <v>23</v>
      </c>
      <c r="B606" s="24" t="s">
        <v>459</v>
      </c>
      <c r="C606" s="12" t="s">
        <v>530</v>
      </c>
      <c r="D606" s="59"/>
      <c r="E606" s="39" t="str">
        <f t="shared" si="39"/>
        <v>Еще фото</v>
      </c>
      <c r="F606" s="29" t="s">
        <v>117</v>
      </c>
      <c r="G606" s="24" t="s">
        <v>77</v>
      </c>
      <c r="H606" s="24" t="s">
        <v>78</v>
      </c>
      <c r="I606" s="24" t="s">
        <v>79</v>
      </c>
      <c r="J606" s="14" t="s">
        <v>153</v>
      </c>
      <c r="K606" s="15" t="s">
        <v>46</v>
      </c>
      <c r="L606" s="56"/>
      <c r="M606" s="14"/>
      <c r="N606" s="14" t="s">
        <v>250</v>
      </c>
      <c r="O606" s="14"/>
      <c r="P606" s="15" t="s">
        <v>93</v>
      </c>
      <c r="Q606" s="16">
        <v>17199</v>
      </c>
      <c r="R606" s="17">
        <v>40</v>
      </c>
      <c r="S606" s="18">
        <v>11867.31</v>
      </c>
      <c r="T606" s="19" t="s">
        <v>83</v>
      </c>
      <c r="U606" s="20" t="s">
        <v>94</v>
      </c>
      <c r="V606" s="22">
        <v>39</v>
      </c>
      <c r="W606" s="22">
        <v>1</v>
      </c>
      <c r="X606" s="23"/>
    </row>
    <row r="607" spans="1:24" s="1" customFormat="1" ht="11" customHeight="1" x14ac:dyDescent="0.3">
      <c r="A607" s="11" t="s">
        <v>23</v>
      </c>
      <c r="B607" s="11" t="s">
        <v>459</v>
      </c>
      <c r="C607" s="12" t="s">
        <v>532</v>
      </c>
      <c r="D607" s="57"/>
      <c r="E607" s="39" t="str">
        <f t="shared" ref="E607:E616" si="40">HYPERLINK("https://www.google.ru/search?q=1012B865-700&amp;newwindow=1&amp;tbm=isch","Еще фото")</f>
        <v>Еще фото</v>
      </c>
      <c r="F607" s="13"/>
      <c r="G607" s="11" t="s">
        <v>77</v>
      </c>
      <c r="H607" s="11" t="s">
        <v>78</v>
      </c>
      <c r="I607" s="14" t="s">
        <v>79</v>
      </c>
      <c r="J607" s="14" t="s">
        <v>153</v>
      </c>
      <c r="K607" s="15" t="s">
        <v>46</v>
      </c>
      <c r="L607" s="55" t="s">
        <v>531</v>
      </c>
      <c r="M607" s="14"/>
      <c r="N607" s="14" t="s">
        <v>137</v>
      </c>
      <c r="O607" s="14"/>
      <c r="P607" s="15" t="s">
        <v>119</v>
      </c>
      <c r="Q607" s="16">
        <v>17299</v>
      </c>
      <c r="R607" s="17">
        <v>40</v>
      </c>
      <c r="S607" s="18">
        <v>11936.31</v>
      </c>
      <c r="T607" s="19" t="s">
        <v>83</v>
      </c>
      <c r="U607" s="20" t="s">
        <v>85</v>
      </c>
      <c r="V607" s="28">
        <v>35.5</v>
      </c>
      <c r="W607" s="22">
        <v>10</v>
      </c>
      <c r="X607" s="23"/>
    </row>
    <row r="608" spans="1:24" s="1" customFormat="1" ht="11" customHeight="1" x14ac:dyDescent="0.3">
      <c r="A608" s="24" t="s">
        <v>23</v>
      </c>
      <c r="B608" s="24" t="s">
        <v>459</v>
      </c>
      <c r="C608" s="12" t="s">
        <v>532</v>
      </c>
      <c r="D608" s="58"/>
      <c r="E608" s="39" t="str">
        <f t="shared" si="40"/>
        <v>Еще фото</v>
      </c>
      <c r="F608" s="13"/>
      <c r="G608" s="24" t="s">
        <v>77</v>
      </c>
      <c r="H608" s="24" t="s">
        <v>78</v>
      </c>
      <c r="I608" s="24" t="s">
        <v>79</v>
      </c>
      <c r="J608" s="14" t="s">
        <v>153</v>
      </c>
      <c r="K608" s="15" t="s">
        <v>46</v>
      </c>
      <c r="L608" s="60"/>
      <c r="M608" s="14"/>
      <c r="N608" s="14" t="s">
        <v>137</v>
      </c>
      <c r="O608" s="14"/>
      <c r="P608" s="15" t="s">
        <v>119</v>
      </c>
      <c r="Q608" s="16">
        <v>17299</v>
      </c>
      <c r="R608" s="17">
        <v>40</v>
      </c>
      <c r="S608" s="18">
        <v>11936.31</v>
      </c>
      <c r="T608" s="19" t="s">
        <v>83</v>
      </c>
      <c r="U608" s="20" t="s">
        <v>86</v>
      </c>
      <c r="V608" s="22">
        <v>36</v>
      </c>
      <c r="W608" s="22">
        <v>6</v>
      </c>
      <c r="X608" s="23"/>
    </row>
    <row r="609" spans="1:24" s="1" customFormat="1" ht="11" customHeight="1" x14ac:dyDescent="0.3">
      <c r="A609" s="24" t="s">
        <v>23</v>
      </c>
      <c r="B609" s="24" t="s">
        <v>459</v>
      </c>
      <c r="C609" s="12" t="s">
        <v>532</v>
      </c>
      <c r="D609" s="58"/>
      <c r="E609" s="39" t="str">
        <f t="shared" si="40"/>
        <v>Еще фото</v>
      </c>
      <c r="F609" s="13"/>
      <c r="G609" s="24" t="s">
        <v>77</v>
      </c>
      <c r="H609" s="24" t="s">
        <v>78</v>
      </c>
      <c r="I609" s="24" t="s">
        <v>79</v>
      </c>
      <c r="J609" s="14" t="s">
        <v>153</v>
      </c>
      <c r="K609" s="15" t="s">
        <v>46</v>
      </c>
      <c r="L609" s="60"/>
      <c r="M609" s="14"/>
      <c r="N609" s="14" t="s">
        <v>137</v>
      </c>
      <c r="O609" s="14"/>
      <c r="P609" s="15" t="s">
        <v>119</v>
      </c>
      <c r="Q609" s="16">
        <v>17299</v>
      </c>
      <c r="R609" s="17">
        <v>40</v>
      </c>
      <c r="S609" s="18">
        <v>11936.31</v>
      </c>
      <c r="T609" s="19" t="s">
        <v>83</v>
      </c>
      <c r="U609" s="20" t="s">
        <v>87</v>
      </c>
      <c r="V609" s="28">
        <v>36.5</v>
      </c>
      <c r="W609" s="22">
        <v>7</v>
      </c>
      <c r="X609" s="23"/>
    </row>
    <row r="610" spans="1:24" s="1" customFormat="1" ht="11" customHeight="1" x14ac:dyDescent="0.3">
      <c r="A610" s="24" t="s">
        <v>23</v>
      </c>
      <c r="B610" s="24" t="s">
        <v>459</v>
      </c>
      <c r="C610" s="12" t="s">
        <v>532</v>
      </c>
      <c r="D610" s="58"/>
      <c r="E610" s="39" t="str">
        <f t="shared" si="40"/>
        <v>Еще фото</v>
      </c>
      <c r="F610" s="13"/>
      <c r="G610" s="24" t="s">
        <v>77</v>
      </c>
      <c r="H610" s="24" t="s">
        <v>78</v>
      </c>
      <c r="I610" s="24" t="s">
        <v>79</v>
      </c>
      <c r="J610" s="14" t="s">
        <v>153</v>
      </c>
      <c r="K610" s="15" t="s">
        <v>46</v>
      </c>
      <c r="L610" s="60"/>
      <c r="M610" s="14"/>
      <c r="N610" s="14" t="s">
        <v>137</v>
      </c>
      <c r="O610" s="14"/>
      <c r="P610" s="15" t="s">
        <v>119</v>
      </c>
      <c r="Q610" s="16">
        <v>17299</v>
      </c>
      <c r="R610" s="17">
        <v>40</v>
      </c>
      <c r="S610" s="18">
        <v>11936.31</v>
      </c>
      <c r="T610" s="19" t="s">
        <v>83</v>
      </c>
      <c r="U610" s="20" t="s">
        <v>114</v>
      </c>
      <c r="V610" s="28">
        <v>37.5</v>
      </c>
      <c r="W610" s="22">
        <v>7</v>
      </c>
      <c r="X610" s="23"/>
    </row>
    <row r="611" spans="1:24" s="1" customFormat="1" ht="11" customHeight="1" x14ac:dyDescent="0.3">
      <c r="A611" s="24" t="s">
        <v>23</v>
      </c>
      <c r="B611" s="24" t="s">
        <v>459</v>
      </c>
      <c r="C611" s="12" t="s">
        <v>532</v>
      </c>
      <c r="D611" s="58"/>
      <c r="E611" s="39" t="str">
        <f t="shared" si="40"/>
        <v>Еще фото</v>
      </c>
      <c r="F611" s="13"/>
      <c r="G611" s="24" t="s">
        <v>77</v>
      </c>
      <c r="H611" s="24" t="s">
        <v>78</v>
      </c>
      <c r="I611" s="24" t="s">
        <v>79</v>
      </c>
      <c r="J611" s="14" t="s">
        <v>153</v>
      </c>
      <c r="K611" s="15" t="s">
        <v>46</v>
      </c>
      <c r="L611" s="60"/>
      <c r="M611" s="14"/>
      <c r="N611" s="14" t="s">
        <v>137</v>
      </c>
      <c r="O611" s="14"/>
      <c r="P611" s="15" t="s">
        <v>119</v>
      </c>
      <c r="Q611" s="16">
        <v>17299</v>
      </c>
      <c r="R611" s="17">
        <v>40</v>
      </c>
      <c r="S611" s="18">
        <v>11936.31</v>
      </c>
      <c r="T611" s="19" t="s">
        <v>83</v>
      </c>
      <c r="U611" s="20" t="s">
        <v>101</v>
      </c>
      <c r="V611" s="22">
        <v>38</v>
      </c>
      <c r="W611" s="22">
        <v>3</v>
      </c>
      <c r="X611" s="23"/>
    </row>
    <row r="612" spans="1:24" s="1" customFormat="1" ht="11" customHeight="1" x14ac:dyDescent="0.3">
      <c r="A612" s="24" t="s">
        <v>23</v>
      </c>
      <c r="B612" s="24" t="s">
        <v>459</v>
      </c>
      <c r="C612" s="12" t="s">
        <v>532</v>
      </c>
      <c r="D612" s="58"/>
      <c r="E612" s="39" t="str">
        <f t="shared" si="40"/>
        <v>Еще фото</v>
      </c>
      <c r="F612" s="13"/>
      <c r="G612" s="24" t="s">
        <v>77</v>
      </c>
      <c r="H612" s="24" t="s">
        <v>78</v>
      </c>
      <c r="I612" s="24" t="s">
        <v>79</v>
      </c>
      <c r="J612" s="14" t="s">
        <v>153</v>
      </c>
      <c r="K612" s="15" t="s">
        <v>46</v>
      </c>
      <c r="L612" s="60"/>
      <c r="M612" s="14"/>
      <c r="N612" s="14" t="s">
        <v>137</v>
      </c>
      <c r="O612" s="14"/>
      <c r="P612" s="15" t="s">
        <v>119</v>
      </c>
      <c r="Q612" s="16">
        <v>17299</v>
      </c>
      <c r="R612" s="17">
        <v>40</v>
      </c>
      <c r="S612" s="18">
        <v>11936.31</v>
      </c>
      <c r="T612" s="19" t="s">
        <v>83</v>
      </c>
      <c r="U612" s="20" t="s">
        <v>109</v>
      </c>
      <c r="V612" s="28">
        <v>38.5</v>
      </c>
      <c r="W612" s="22">
        <v>7</v>
      </c>
      <c r="X612" s="23"/>
    </row>
    <row r="613" spans="1:24" s="1" customFormat="1" ht="11" customHeight="1" x14ac:dyDescent="0.3">
      <c r="A613" s="24" t="s">
        <v>23</v>
      </c>
      <c r="B613" s="24" t="s">
        <v>459</v>
      </c>
      <c r="C613" s="12" t="s">
        <v>532</v>
      </c>
      <c r="D613" s="58"/>
      <c r="E613" s="39" t="str">
        <f t="shared" si="40"/>
        <v>Еще фото</v>
      </c>
      <c r="F613" s="13"/>
      <c r="G613" s="24" t="s">
        <v>77</v>
      </c>
      <c r="H613" s="24" t="s">
        <v>78</v>
      </c>
      <c r="I613" s="24" t="s">
        <v>79</v>
      </c>
      <c r="J613" s="14" t="s">
        <v>153</v>
      </c>
      <c r="K613" s="15" t="s">
        <v>46</v>
      </c>
      <c r="L613" s="60"/>
      <c r="M613" s="14"/>
      <c r="N613" s="14" t="s">
        <v>137</v>
      </c>
      <c r="O613" s="14"/>
      <c r="P613" s="15" t="s">
        <v>119</v>
      </c>
      <c r="Q613" s="16">
        <v>17299</v>
      </c>
      <c r="R613" s="17">
        <v>40</v>
      </c>
      <c r="S613" s="18">
        <v>11936.31</v>
      </c>
      <c r="T613" s="19" t="s">
        <v>83</v>
      </c>
      <c r="U613" s="20" t="s">
        <v>94</v>
      </c>
      <c r="V613" s="22">
        <v>39</v>
      </c>
      <c r="W613" s="22">
        <v>2</v>
      </c>
      <c r="X613" s="23"/>
    </row>
    <row r="614" spans="1:24" s="1" customFormat="1" ht="11" customHeight="1" x14ac:dyDescent="0.3">
      <c r="A614" s="24" t="s">
        <v>23</v>
      </c>
      <c r="B614" s="24" t="s">
        <v>459</v>
      </c>
      <c r="C614" s="12" t="s">
        <v>532</v>
      </c>
      <c r="D614" s="58"/>
      <c r="E614" s="39" t="str">
        <f t="shared" si="40"/>
        <v>Еще фото</v>
      </c>
      <c r="F614" s="13"/>
      <c r="G614" s="24" t="s">
        <v>77</v>
      </c>
      <c r="H614" s="24" t="s">
        <v>78</v>
      </c>
      <c r="I614" s="24" t="s">
        <v>79</v>
      </c>
      <c r="J614" s="14" t="s">
        <v>153</v>
      </c>
      <c r="K614" s="15" t="s">
        <v>46</v>
      </c>
      <c r="L614" s="60"/>
      <c r="M614" s="14"/>
      <c r="N614" s="14" t="s">
        <v>137</v>
      </c>
      <c r="O614" s="14"/>
      <c r="P614" s="15" t="s">
        <v>119</v>
      </c>
      <c r="Q614" s="16">
        <v>17299</v>
      </c>
      <c r="R614" s="17">
        <v>40</v>
      </c>
      <c r="S614" s="18">
        <v>11936.31</v>
      </c>
      <c r="T614" s="19" t="s">
        <v>83</v>
      </c>
      <c r="U614" s="20" t="s">
        <v>95</v>
      </c>
      <c r="V614" s="22">
        <v>40</v>
      </c>
      <c r="W614" s="22">
        <v>7</v>
      </c>
      <c r="X614" s="23"/>
    </row>
    <row r="615" spans="1:24" s="1" customFormat="1" ht="11" customHeight="1" x14ac:dyDescent="0.3">
      <c r="A615" s="24" t="s">
        <v>23</v>
      </c>
      <c r="B615" s="24" t="s">
        <v>459</v>
      </c>
      <c r="C615" s="12" t="s">
        <v>532</v>
      </c>
      <c r="D615" s="58"/>
      <c r="E615" s="39" t="str">
        <f t="shared" si="40"/>
        <v>Еще фото</v>
      </c>
      <c r="F615" s="13"/>
      <c r="G615" s="24" t="s">
        <v>77</v>
      </c>
      <c r="H615" s="24" t="s">
        <v>78</v>
      </c>
      <c r="I615" s="24" t="s">
        <v>79</v>
      </c>
      <c r="J615" s="14" t="s">
        <v>153</v>
      </c>
      <c r="K615" s="15" t="s">
        <v>46</v>
      </c>
      <c r="L615" s="60"/>
      <c r="M615" s="14"/>
      <c r="N615" s="14" t="s">
        <v>137</v>
      </c>
      <c r="O615" s="14"/>
      <c r="P615" s="15" t="s">
        <v>119</v>
      </c>
      <c r="Q615" s="16">
        <v>17299</v>
      </c>
      <c r="R615" s="17">
        <v>40</v>
      </c>
      <c r="S615" s="18">
        <v>11936.31</v>
      </c>
      <c r="T615" s="19" t="s">
        <v>83</v>
      </c>
      <c r="U615" s="20" t="s">
        <v>96</v>
      </c>
      <c r="V615" s="28">
        <v>40.5</v>
      </c>
      <c r="W615" s="22">
        <v>3</v>
      </c>
      <c r="X615" s="23"/>
    </row>
    <row r="616" spans="1:24" s="1" customFormat="1" ht="11" customHeight="1" x14ac:dyDescent="0.3">
      <c r="A616" s="14" t="s">
        <v>23</v>
      </c>
      <c r="B616" s="14" t="s">
        <v>459</v>
      </c>
      <c r="C616" s="12" t="s">
        <v>532</v>
      </c>
      <c r="D616" s="59"/>
      <c r="E616" s="39" t="str">
        <f t="shared" si="40"/>
        <v>Еще фото</v>
      </c>
      <c r="F616" s="35"/>
      <c r="G616" s="14" t="s">
        <v>77</v>
      </c>
      <c r="H616" s="14" t="s">
        <v>78</v>
      </c>
      <c r="I616" s="14" t="s">
        <v>79</v>
      </c>
      <c r="J616" s="14" t="s">
        <v>153</v>
      </c>
      <c r="K616" s="14" t="s">
        <v>46</v>
      </c>
      <c r="L616" s="56"/>
      <c r="M616" s="14"/>
      <c r="N616" s="14" t="s">
        <v>137</v>
      </c>
      <c r="O616" s="14"/>
      <c r="P616" s="14" t="s">
        <v>119</v>
      </c>
      <c r="Q616" s="32">
        <v>17299</v>
      </c>
      <c r="R616" s="33">
        <v>40</v>
      </c>
      <c r="S616" s="34">
        <v>11936.31</v>
      </c>
      <c r="T616" s="19" t="s">
        <v>83</v>
      </c>
      <c r="U616" s="20" t="s">
        <v>102</v>
      </c>
      <c r="V616" s="22">
        <v>41</v>
      </c>
      <c r="W616" s="22">
        <v>4</v>
      </c>
      <c r="X616" s="23"/>
    </row>
    <row r="617" spans="1:24" s="1" customFormat="1" ht="21" customHeight="1" x14ac:dyDescent="0.3">
      <c r="A617" s="11" t="s">
        <v>23</v>
      </c>
      <c r="B617" s="11" t="s">
        <v>533</v>
      </c>
      <c r="C617" s="25" t="s">
        <v>534</v>
      </c>
      <c r="D617" s="57"/>
      <c r="E617" s="39" t="str">
        <f>HYPERLINK("https://www.google.ru/search?q=1012B881-750&amp;newwindow=1&amp;tbm=isch","Еще фото")</f>
        <v>Еще фото</v>
      </c>
      <c r="F617" s="29" t="s">
        <v>117</v>
      </c>
      <c r="G617" s="11" t="s">
        <v>77</v>
      </c>
      <c r="H617" s="11" t="s">
        <v>78</v>
      </c>
      <c r="I617" s="14" t="s">
        <v>79</v>
      </c>
      <c r="J617" s="14" t="s">
        <v>70</v>
      </c>
      <c r="K617" s="15" t="s">
        <v>46</v>
      </c>
      <c r="L617" s="55" t="s">
        <v>535</v>
      </c>
      <c r="M617" s="14" t="s">
        <v>81</v>
      </c>
      <c r="N617" s="14" t="s">
        <v>100</v>
      </c>
      <c r="O617" s="14"/>
      <c r="P617" s="15" t="s">
        <v>113</v>
      </c>
      <c r="Q617" s="16">
        <v>22099</v>
      </c>
      <c r="R617" s="17">
        <v>40</v>
      </c>
      <c r="S617" s="18">
        <v>15248.309999999998</v>
      </c>
      <c r="T617" s="19" t="s">
        <v>83</v>
      </c>
      <c r="U617" s="20" t="s">
        <v>86</v>
      </c>
      <c r="V617" s="22">
        <v>36</v>
      </c>
      <c r="W617" s="22">
        <v>2</v>
      </c>
      <c r="X617" s="23"/>
    </row>
    <row r="618" spans="1:24" s="1" customFormat="1" ht="21" customHeight="1" x14ac:dyDescent="0.3">
      <c r="A618" s="24" t="s">
        <v>23</v>
      </c>
      <c r="B618" s="24" t="s">
        <v>533</v>
      </c>
      <c r="C618" s="26" t="s">
        <v>534</v>
      </c>
      <c r="D618" s="58"/>
      <c r="E618" s="39" t="str">
        <f>HYPERLINK("https://www.google.ru/search?q=1012B881-750&amp;newwindow=1&amp;tbm=isch","Еще фото")</f>
        <v>Еще фото</v>
      </c>
      <c r="F618" s="29" t="s">
        <v>117</v>
      </c>
      <c r="G618" s="24" t="s">
        <v>77</v>
      </c>
      <c r="H618" s="24" t="s">
        <v>78</v>
      </c>
      <c r="I618" s="24" t="s">
        <v>79</v>
      </c>
      <c r="J618" s="14" t="s">
        <v>70</v>
      </c>
      <c r="K618" s="15" t="s">
        <v>46</v>
      </c>
      <c r="L618" s="60"/>
      <c r="M618" s="14" t="s">
        <v>81</v>
      </c>
      <c r="N618" s="14" t="s">
        <v>100</v>
      </c>
      <c r="O618" s="14"/>
      <c r="P618" s="15" t="s">
        <v>113</v>
      </c>
      <c r="Q618" s="16">
        <v>22099</v>
      </c>
      <c r="R618" s="17">
        <v>40</v>
      </c>
      <c r="S618" s="18">
        <v>15248.309999999998</v>
      </c>
      <c r="T618" s="19" t="s">
        <v>83</v>
      </c>
      <c r="U618" s="20" t="s">
        <v>87</v>
      </c>
      <c r="V618" s="28">
        <v>36.5</v>
      </c>
      <c r="W618" s="22">
        <v>2</v>
      </c>
      <c r="X618" s="23"/>
    </row>
    <row r="619" spans="1:24" s="1" customFormat="1" ht="21" customHeight="1" x14ac:dyDescent="0.3">
      <c r="A619" s="24" t="s">
        <v>23</v>
      </c>
      <c r="B619" s="24" t="s">
        <v>533</v>
      </c>
      <c r="C619" s="26" t="s">
        <v>534</v>
      </c>
      <c r="D619" s="58"/>
      <c r="E619" s="39" t="str">
        <f>HYPERLINK("https://www.google.ru/search?q=1012B881-750&amp;newwindow=1&amp;tbm=isch","Еще фото")</f>
        <v>Еще фото</v>
      </c>
      <c r="F619" s="29" t="s">
        <v>117</v>
      </c>
      <c r="G619" s="24" t="s">
        <v>77</v>
      </c>
      <c r="H619" s="24" t="s">
        <v>78</v>
      </c>
      <c r="I619" s="24" t="s">
        <v>79</v>
      </c>
      <c r="J619" s="14" t="s">
        <v>70</v>
      </c>
      <c r="K619" s="15" t="s">
        <v>46</v>
      </c>
      <c r="L619" s="60"/>
      <c r="M619" s="14" t="s">
        <v>81</v>
      </c>
      <c r="N619" s="14" t="s">
        <v>100</v>
      </c>
      <c r="O619" s="14"/>
      <c r="P619" s="15" t="s">
        <v>113</v>
      </c>
      <c r="Q619" s="16">
        <v>22099</v>
      </c>
      <c r="R619" s="17">
        <v>40</v>
      </c>
      <c r="S619" s="18">
        <v>15248.309999999998</v>
      </c>
      <c r="T619" s="19" t="s">
        <v>83</v>
      </c>
      <c r="U619" s="20" t="s">
        <v>114</v>
      </c>
      <c r="V619" s="28">
        <v>37.5</v>
      </c>
      <c r="W619" s="22">
        <v>2</v>
      </c>
      <c r="X619" s="23"/>
    </row>
    <row r="620" spans="1:24" s="1" customFormat="1" ht="21" customHeight="1" x14ac:dyDescent="0.3">
      <c r="A620" s="24" t="s">
        <v>23</v>
      </c>
      <c r="B620" s="24" t="s">
        <v>533</v>
      </c>
      <c r="C620" s="26" t="s">
        <v>534</v>
      </c>
      <c r="D620" s="58"/>
      <c r="E620" s="39" t="str">
        <f>HYPERLINK("https://www.google.ru/search?q=1012B881-750&amp;newwindow=1&amp;tbm=isch","Еще фото")</f>
        <v>Еще фото</v>
      </c>
      <c r="F620" s="29" t="s">
        <v>117</v>
      </c>
      <c r="G620" s="24" t="s">
        <v>77</v>
      </c>
      <c r="H620" s="24" t="s">
        <v>78</v>
      </c>
      <c r="I620" s="24" t="s">
        <v>79</v>
      </c>
      <c r="J620" s="14" t="s">
        <v>70</v>
      </c>
      <c r="K620" s="15" t="s">
        <v>46</v>
      </c>
      <c r="L620" s="60"/>
      <c r="M620" s="14" t="s">
        <v>81</v>
      </c>
      <c r="N620" s="14" t="s">
        <v>100</v>
      </c>
      <c r="O620" s="14"/>
      <c r="P620" s="15" t="s">
        <v>113</v>
      </c>
      <c r="Q620" s="16">
        <v>22099</v>
      </c>
      <c r="R620" s="17">
        <v>40</v>
      </c>
      <c r="S620" s="18">
        <v>15248.309999999998</v>
      </c>
      <c r="T620" s="19" t="s">
        <v>83</v>
      </c>
      <c r="U620" s="20" t="s">
        <v>101</v>
      </c>
      <c r="V620" s="22">
        <v>38</v>
      </c>
      <c r="W620" s="22">
        <v>1</v>
      </c>
      <c r="X620" s="23"/>
    </row>
    <row r="621" spans="1:24" s="1" customFormat="1" ht="32" customHeight="1" x14ac:dyDescent="0.3">
      <c r="A621" s="24" t="s">
        <v>23</v>
      </c>
      <c r="B621" s="24" t="s">
        <v>533</v>
      </c>
      <c r="C621" s="26" t="s">
        <v>534</v>
      </c>
      <c r="D621" s="59"/>
      <c r="E621" s="39" t="str">
        <f>HYPERLINK("https://www.google.ru/search?q=1012B881-750&amp;newwindow=1&amp;tbm=isch","Еще фото")</f>
        <v>Еще фото</v>
      </c>
      <c r="F621" s="29" t="s">
        <v>117</v>
      </c>
      <c r="G621" s="24" t="s">
        <v>77</v>
      </c>
      <c r="H621" s="24" t="s">
        <v>78</v>
      </c>
      <c r="I621" s="24" t="s">
        <v>79</v>
      </c>
      <c r="J621" s="14" t="s">
        <v>70</v>
      </c>
      <c r="K621" s="15" t="s">
        <v>46</v>
      </c>
      <c r="L621" s="56"/>
      <c r="M621" s="14" t="s">
        <v>81</v>
      </c>
      <c r="N621" s="14" t="s">
        <v>100</v>
      </c>
      <c r="O621" s="14"/>
      <c r="P621" s="15" t="s">
        <v>113</v>
      </c>
      <c r="Q621" s="16">
        <v>22099</v>
      </c>
      <c r="R621" s="17">
        <v>40</v>
      </c>
      <c r="S621" s="18">
        <v>15248.309999999998</v>
      </c>
      <c r="T621" s="19" t="s">
        <v>83</v>
      </c>
      <c r="U621" s="20" t="s">
        <v>95</v>
      </c>
      <c r="V621" s="22">
        <v>40</v>
      </c>
      <c r="W621" s="22">
        <v>2</v>
      </c>
      <c r="X621" s="23"/>
    </row>
    <row r="622" spans="1:24" s="1" customFormat="1" ht="14" customHeight="1" x14ac:dyDescent="0.3">
      <c r="A622" s="11" t="s">
        <v>23</v>
      </c>
      <c r="B622" s="11" t="s">
        <v>464</v>
      </c>
      <c r="C622" s="12" t="s">
        <v>536</v>
      </c>
      <c r="D622" s="57"/>
      <c r="E622" s="39" t="str">
        <f t="shared" ref="E622:E628" si="41">HYPERLINK("https://www.google.ru/search?q=1012B899-003&amp;newwindow=1&amp;tbm=isch","Еще фото")</f>
        <v>Еще фото</v>
      </c>
      <c r="F622" s="13" t="s">
        <v>106</v>
      </c>
      <c r="G622" s="11" t="s">
        <v>77</v>
      </c>
      <c r="H622" s="11" t="s">
        <v>78</v>
      </c>
      <c r="I622" s="14" t="s">
        <v>79</v>
      </c>
      <c r="J622" s="14" t="s">
        <v>70</v>
      </c>
      <c r="K622" s="15" t="s">
        <v>46</v>
      </c>
      <c r="L622" s="55" t="s">
        <v>471</v>
      </c>
      <c r="M622" s="14" t="s">
        <v>344</v>
      </c>
      <c r="N622" s="14" t="s">
        <v>48</v>
      </c>
      <c r="O622" s="14"/>
      <c r="P622" s="15" t="s">
        <v>93</v>
      </c>
      <c r="Q622" s="16">
        <v>24499</v>
      </c>
      <c r="R622" s="17">
        <v>40</v>
      </c>
      <c r="S622" s="18">
        <v>16904.309999999998</v>
      </c>
      <c r="T622" s="19" t="s">
        <v>83</v>
      </c>
      <c r="U622" s="20" t="s">
        <v>86</v>
      </c>
      <c r="V622" s="22">
        <v>36</v>
      </c>
      <c r="W622" s="22">
        <v>6</v>
      </c>
      <c r="X622" s="23"/>
    </row>
    <row r="623" spans="1:24" s="1" customFormat="1" ht="14" customHeight="1" x14ac:dyDescent="0.3">
      <c r="A623" s="24" t="s">
        <v>23</v>
      </c>
      <c r="B623" s="24" t="s">
        <v>464</v>
      </c>
      <c r="C623" s="12" t="s">
        <v>536</v>
      </c>
      <c r="D623" s="58"/>
      <c r="E623" s="39" t="str">
        <f t="shared" si="41"/>
        <v>Еще фото</v>
      </c>
      <c r="F623" s="13" t="s">
        <v>106</v>
      </c>
      <c r="G623" s="24" t="s">
        <v>77</v>
      </c>
      <c r="H623" s="24" t="s">
        <v>78</v>
      </c>
      <c r="I623" s="24" t="s">
        <v>79</v>
      </c>
      <c r="J623" s="14" t="s">
        <v>70</v>
      </c>
      <c r="K623" s="15" t="s">
        <v>46</v>
      </c>
      <c r="L623" s="60"/>
      <c r="M623" s="14" t="s">
        <v>344</v>
      </c>
      <c r="N623" s="14" t="s">
        <v>48</v>
      </c>
      <c r="O623" s="14"/>
      <c r="P623" s="15" t="s">
        <v>93</v>
      </c>
      <c r="Q623" s="16">
        <v>24499</v>
      </c>
      <c r="R623" s="17">
        <v>40</v>
      </c>
      <c r="S623" s="18">
        <v>16904.309999999998</v>
      </c>
      <c r="T623" s="19" t="s">
        <v>83</v>
      </c>
      <c r="U623" s="20" t="s">
        <v>87</v>
      </c>
      <c r="V623" s="28">
        <v>36.5</v>
      </c>
      <c r="W623" s="22">
        <v>7</v>
      </c>
      <c r="X623" s="23"/>
    </row>
    <row r="624" spans="1:24" s="1" customFormat="1" ht="14" customHeight="1" x14ac:dyDescent="0.3">
      <c r="A624" s="24" t="s">
        <v>23</v>
      </c>
      <c r="B624" s="24" t="s">
        <v>464</v>
      </c>
      <c r="C624" s="12" t="s">
        <v>536</v>
      </c>
      <c r="D624" s="58"/>
      <c r="E624" s="39" t="str">
        <f t="shared" si="41"/>
        <v>Еще фото</v>
      </c>
      <c r="F624" s="13" t="s">
        <v>106</v>
      </c>
      <c r="G624" s="24" t="s">
        <v>77</v>
      </c>
      <c r="H624" s="24" t="s">
        <v>78</v>
      </c>
      <c r="I624" s="24" t="s">
        <v>79</v>
      </c>
      <c r="J624" s="14" t="s">
        <v>70</v>
      </c>
      <c r="K624" s="15" t="s">
        <v>46</v>
      </c>
      <c r="L624" s="60"/>
      <c r="M624" s="14" t="s">
        <v>344</v>
      </c>
      <c r="N624" s="14" t="s">
        <v>48</v>
      </c>
      <c r="O624" s="14"/>
      <c r="P624" s="15" t="s">
        <v>93</v>
      </c>
      <c r="Q624" s="16">
        <v>24499</v>
      </c>
      <c r="R624" s="17">
        <v>40</v>
      </c>
      <c r="S624" s="18">
        <v>16904.309999999998</v>
      </c>
      <c r="T624" s="19" t="s">
        <v>83</v>
      </c>
      <c r="U624" s="20" t="s">
        <v>114</v>
      </c>
      <c r="V624" s="28">
        <v>37.5</v>
      </c>
      <c r="W624" s="22">
        <v>4</v>
      </c>
      <c r="X624" s="23"/>
    </row>
    <row r="625" spans="1:24" s="1" customFormat="1" ht="14" customHeight="1" x14ac:dyDescent="0.3">
      <c r="A625" s="24" t="s">
        <v>23</v>
      </c>
      <c r="B625" s="24" t="s">
        <v>464</v>
      </c>
      <c r="C625" s="12" t="s">
        <v>536</v>
      </c>
      <c r="D625" s="58"/>
      <c r="E625" s="39" t="str">
        <f t="shared" si="41"/>
        <v>Еще фото</v>
      </c>
      <c r="F625" s="13" t="s">
        <v>106</v>
      </c>
      <c r="G625" s="24" t="s">
        <v>77</v>
      </c>
      <c r="H625" s="24" t="s">
        <v>78</v>
      </c>
      <c r="I625" s="24" t="s">
        <v>79</v>
      </c>
      <c r="J625" s="14" t="s">
        <v>70</v>
      </c>
      <c r="K625" s="15" t="s">
        <v>46</v>
      </c>
      <c r="L625" s="60"/>
      <c r="M625" s="14" t="s">
        <v>344</v>
      </c>
      <c r="N625" s="14" t="s">
        <v>48</v>
      </c>
      <c r="O625" s="14"/>
      <c r="P625" s="15" t="s">
        <v>93</v>
      </c>
      <c r="Q625" s="16">
        <v>24499</v>
      </c>
      <c r="R625" s="17">
        <v>40</v>
      </c>
      <c r="S625" s="18">
        <v>16904.309999999998</v>
      </c>
      <c r="T625" s="19" t="s">
        <v>83</v>
      </c>
      <c r="U625" s="20" t="s">
        <v>101</v>
      </c>
      <c r="V625" s="22">
        <v>38</v>
      </c>
      <c r="W625" s="22">
        <v>3</v>
      </c>
      <c r="X625" s="23"/>
    </row>
    <row r="626" spans="1:24" s="1" customFormat="1" ht="14" customHeight="1" x14ac:dyDescent="0.3">
      <c r="A626" s="24" t="s">
        <v>23</v>
      </c>
      <c r="B626" s="24" t="s">
        <v>464</v>
      </c>
      <c r="C626" s="12" t="s">
        <v>536</v>
      </c>
      <c r="D626" s="58"/>
      <c r="E626" s="39" t="str">
        <f t="shared" si="41"/>
        <v>Еще фото</v>
      </c>
      <c r="F626" s="13" t="s">
        <v>106</v>
      </c>
      <c r="G626" s="24" t="s">
        <v>77</v>
      </c>
      <c r="H626" s="24" t="s">
        <v>78</v>
      </c>
      <c r="I626" s="24" t="s">
        <v>79</v>
      </c>
      <c r="J626" s="14" t="s">
        <v>70</v>
      </c>
      <c r="K626" s="15" t="s">
        <v>46</v>
      </c>
      <c r="L626" s="60"/>
      <c r="M626" s="14" t="s">
        <v>344</v>
      </c>
      <c r="N626" s="14" t="s">
        <v>48</v>
      </c>
      <c r="O626" s="14"/>
      <c r="P626" s="15" t="s">
        <v>93</v>
      </c>
      <c r="Q626" s="16">
        <v>24499</v>
      </c>
      <c r="R626" s="17">
        <v>40</v>
      </c>
      <c r="S626" s="18">
        <v>16904.309999999998</v>
      </c>
      <c r="T626" s="19" t="s">
        <v>83</v>
      </c>
      <c r="U626" s="20" t="s">
        <v>109</v>
      </c>
      <c r="V626" s="28">
        <v>38.5</v>
      </c>
      <c r="W626" s="22">
        <v>2</v>
      </c>
      <c r="X626" s="23"/>
    </row>
    <row r="627" spans="1:24" s="1" customFormat="1" ht="14" customHeight="1" x14ac:dyDescent="0.3">
      <c r="A627" s="24" t="s">
        <v>23</v>
      </c>
      <c r="B627" s="24" t="s">
        <v>464</v>
      </c>
      <c r="C627" s="12" t="s">
        <v>536</v>
      </c>
      <c r="D627" s="58"/>
      <c r="E627" s="39" t="str">
        <f t="shared" si="41"/>
        <v>Еще фото</v>
      </c>
      <c r="F627" s="13" t="s">
        <v>106</v>
      </c>
      <c r="G627" s="24" t="s">
        <v>77</v>
      </c>
      <c r="H627" s="24" t="s">
        <v>78</v>
      </c>
      <c r="I627" s="24" t="s">
        <v>79</v>
      </c>
      <c r="J627" s="14" t="s">
        <v>70</v>
      </c>
      <c r="K627" s="15" t="s">
        <v>46</v>
      </c>
      <c r="L627" s="60"/>
      <c r="M627" s="14" t="s">
        <v>344</v>
      </c>
      <c r="N627" s="14" t="s">
        <v>48</v>
      </c>
      <c r="O627" s="14"/>
      <c r="P627" s="15" t="s">
        <v>93</v>
      </c>
      <c r="Q627" s="16">
        <v>24499</v>
      </c>
      <c r="R627" s="17">
        <v>40</v>
      </c>
      <c r="S627" s="18">
        <v>16904.309999999998</v>
      </c>
      <c r="T627" s="19" t="s">
        <v>83</v>
      </c>
      <c r="U627" s="20" t="s">
        <v>94</v>
      </c>
      <c r="V627" s="22">
        <v>39</v>
      </c>
      <c r="W627" s="22">
        <v>3</v>
      </c>
      <c r="X627" s="23"/>
    </row>
    <row r="628" spans="1:24" s="1" customFormat="1" ht="17" customHeight="1" x14ac:dyDescent="0.3">
      <c r="A628" s="24" t="s">
        <v>23</v>
      </c>
      <c r="B628" s="24" t="s">
        <v>464</v>
      </c>
      <c r="C628" s="12" t="s">
        <v>536</v>
      </c>
      <c r="D628" s="59"/>
      <c r="E628" s="39" t="str">
        <f t="shared" si="41"/>
        <v>Еще фото</v>
      </c>
      <c r="F628" s="13" t="s">
        <v>106</v>
      </c>
      <c r="G628" s="24" t="s">
        <v>77</v>
      </c>
      <c r="H628" s="24" t="s">
        <v>78</v>
      </c>
      <c r="I628" s="24" t="s">
        <v>79</v>
      </c>
      <c r="J628" s="14" t="s">
        <v>70</v>
      </c>
      <c r="K628" s="15" t="s">
        <v>46</v>
      </c>
      <c r="L628" s="56"/>
      <c r="M628" s="14" t="s">
        <v>344</v>
      </c>
      <c r="N628" s="14" t="s">
        <v>48</v>
      </c>
      <c r="O628" s="14"/>
      <c r="P628" s="15" t="s">
        <v>93</v>
      </c>
      <c r="Q628" s="16">
        <v>24499</v>
      </c>
      <c r="R628" s="17">
        <v>40</v>
      </c>
      <c r="S628" s="18">
        <v>16904.309999999998</v>
      </c>
      <c r="T628" s="19" t="s">
        <v>83</v>
      </c>
      <c r="U628" s="20" t="s">
        <v>95</v>
      </c>
      <c r="V628" s="22">
        <v>40</v>
      </c>
      <c r="W628" s="22">
        <v>2</v>
      </c>
      <c r="X628" s="23"/>
    </row>
    <row r="629" spans="1:24" s="1" customFormat="1" ht="35" customHeight="1" x14ac:dyDescent="0.3">
      <c r="A629" s="11" t="s">
        <v>23</v>
      </c>
      <c r="B629" s="11" t="s">
        <v>464</v>
      </c>
      <c r="C629" s="12" t="s">
        <v>537</v>
      </c>
      <c r="D629" s="57"/>
      <c r="E629" s="39" t="str">
        <f>HYPERLINK("https://www.google.ru/search?q=1012B899-500&amp;newwindow=1&amp;tbm=isch","Еще фото")</f>
        <v>Еще фото</v>
      </c>
      <c r="F629" s="13" t="s">
        <v>106</v>
      </c>
      <c r="G629" s="11" t="s">
        <v>77</v>
      </c>
      <c r="H629" s="11" t="s">
        <v>78</v>
      </c>
      <c r="I629" s="14" t="s">
        <v>79</v>
      </c>
      <c r="J629" s="14" t="s">
        <v>70</v>
      </c>
      <c r="K629" s="15" t="s">
        <v>46</v>
      </c>
      <c r="L629" s="55" t="s">
        <v>471</v>
      </c>
      <c r="M629" s="14" t="s">
        <v>344</v>
      </c>
      <c r="N629" s="14" t="s">
        <v>250</v>
      </c>
      <c r="O629" s="14"/>
      <c r="P629" s="15" t="s">
        <v>259</v>
      </c>
      <c r="Q629" s="16">
        <v>24499</v>
      </c>
      <c r="R629" s="17">
        <v>40</v>
      </c>
      <c r="S629" s="18">
        <v>16904.309999999998</v>
      </c>
      <c r="T629" s="19" t="s">
        <v>83</v>
      </c>
      <c r="U629" s="20" t="s">
        <v>114</v>
      </c>
      <c r="V629" s="28">
        <v>37.5</v>
      </c>
      <c r="W629" s="22">
        <v>1</v>
      </c>
      <c r="X629" s="23"/>
    </row>
    <row r="630" spans="1:24" s="1" customFormat="1" ht="35" customHeight="1" x14ac:dyDescent="0.3">
      <c r="A630" s="24" t="s">
        <v>23</v>
      </c>
      <c r="B630" s="24" t="s">
        <v>464</v>
      </c>
      <c r="C630" s="12" t="s">
        <v>537</v>
      </c>
      <c r="D630" s="58"/>
      <c r="E630" s="39" t="str">
        <f>HYPERLINK("https://www.google.ru/search?q=1012B899-500&amp;newwindow=1&amp;tbm=isch","Еще фото")</f>
        <v>Еще фото</v>
      </c>
      <c r="F630" s="13" t="s">
        <v>106</v>
      </c>
      <c r="G630" s="24" t="s">
        <v>77</v>
      </c>
      <c r="H630" s="24" t="s">
        <v>78</v>
      </c>
      <c r="I630" s="24" t="s">
        <v>79</v>
      </c>
      <c r="J630" s="14" t="s">
        <v>70</v>
      </c>
      <c r="K630" s="15" t="s">
        <v>46</v>
      </c>
      <c r="L630" s="60"/>
      <c r="M630" s="14" t="s">
        <v>344</v>
      </c>
      <c r="N630" s="14" t="s">
        <v>250</v>
      </c>
      <c r="O630" s="14"/>
      <c r="P630" s="15" t="s">
        <v>259</v>
      </c>
      <c r="Q630" s="16">
        <v>24499</v>
      </c>
      <c r="R630" s="17">
        <v>40</v>
      </c>
      <c r="S630" s="18">
        <v>16904.309999999998</v>
      </c>
      <c r="T630" s="19" t="s">
        <v>83</v>
      </c>
      <c r="U630" s="20" t="s">
        <v>109</v>
      </c>
      <c r="V630" s="28">
        <v>38.5</v>
      </c>
      <c r="W630" s="22">
        <v>1</v>
      </c>
      <c r="X630" s="23"/>
    </row>
    <row r="631" spans="1:24" s="1" customFormat="1" ht="37.049999999999997" customHeight="1" x14ac:dyDescent="0.3">
      <c r="A631" s="24" t="s">
        <v>23</v>
      </c>
      <c r="B631" s="24" t="s">
        <v>464</v>
      </c>
      <c r="C631" s="12" t="s">
        <v>537</v>
      </c>
      <c r="D631" s="59"/>
      <c r="E631" s="39" t="str">
        <f>HYPERLINK("https://www.google.ru/search?q=1012B899-500&amp;newwindow=1&amp;tbm=isch","Еще фото")</f>
        <v>Еще фото</v>
      </c>
      <c r="F631" s="13" t="s">
        <v>106</v>
      </c>
      <c r="G631" s="24" t="s">
        <v>77</v>
      </c>
      <c r="H631" s="24" t="s">
        <v>78</v>
      </c>
      <c r="I631" s="24" t="s">
        <v>79</v>
      </c>
      <c r="J631" s="14" t="s">
        <v>70</v>
      </c>
      <c r="K631" s="15" t="s">
        <v>46</v>
      </c>
      <c r="L631" s="56"/>
      <c r="M631" s="14" t="s">
        <v>344</v>
      </c>
      <c r="N631" s="14" t="s">
        <v>250</v>
      </c>
      <c r="O631" s="14"/>
      <c r="P631" s="15" t="s">
        <v>259</v>
      </c>
      <c r="Q631" s="16">
        <v>24499</v>
      </c>
      <c r="R631" s="17">
        <v>40</v>
      </c>
      <c r="S631" s="18">
        <v>16904.309999999998</v>
      </c>
      <c r="T631" s="19" t="s">
        <v>83</v>
      </c>
      <c r="U631" s="20" t="s">
        <v>94</v>
      </c>
      <c r="V631" s="22">
        <v>39</v>
      </c>
      <c r="W631" s="22">
        <v>1</v>
      </c>
      <c r="X631" s="23"/>
    </row>
    <row r="632" spans="1:24" s="1" customFormat="1" ht="11" customHeight="1" x14ac:dyDescent="0.3">
      <c r="A632" s="11" t="s">
        <v>23</v>
      </c>
      <c r="B632" s="11" t="s">
        <v>464</v>
      </c>
      <c r="C632" s="12" t="s">
        <v>538</v>
      </c>
      <c r="D632" s="57"/>
      <c r="E632" s="39" t="str">
        <f t="shared" ref="E632:E640" si="42">HYPERLINK("https://www.google.ru/search?q=1012B899-700&amp;newwindow=1&amp;tbm=isch","Еще фото")</f>
        <v>Еще фото</v>
      </c>
      <c r="F632" s="29" t="s">
        <v>117</v>
      </c>
      <c r="G632" s="11" t="s">
        <v>77</v>
      </c>
      <c r="H632" s="11" t="s">
        <v>78</v>
      </c>
      <c r="I632" s="14" t="s">
        <v>79</v>
      </c>
      <c r="J632" s="14" t="s">
        <v>70</v>
      </c>
      <c r="K632" s="15" t="s">
        <v>46</v>
      </c>
      <c r="L632" s="55" t="s">
        <v>471</v>
      </c>
      <c r="M632" s="14" t="s">
        <v>344</v>
      </c>
      <c r="N632" s="14" t="s">
        <v>137</v>
      </c>
      <c r="O632" s="14"/>
      <c r="P632" s="15" t="s">
        <v>93</v>
      </c>
      <c r="Q632" s="16">
        <v>24499</v>
      </c>
      <c r="R632" s="17">
        <v>40</v>
      </c>
      <c r="S632" s="18">
        <v>16904.309999999998</v>
      </c>
      <c r="T632" s="19" t="s">
        <v>83</v>
      </c>
      <c r="U632" s="20" t="s">
        <v>85</v>
      </c>
      <c r="V632" s="28">
        <v>35.5</v>
      </c>
      <c r="W632" s="22">
        <v>8</v>
      </c>
      <c r="X632" s="23"/>
    </row>
    <row r="633" spans="1:24" s="1" customFormat="1" ht="11" customHeight="1" x14ac:dyDescent="0.3">
      <c r="A633" s="24" t="s">
        <v>23</v>
      </c>
      <c r="B633" s="24" t="s">
        <v>464</v>
      </c>
      <c r="C633" s="12" t="s">
        <v>538</v>
      </c>
      <c r="D633" s="58"/>
      <c r="E633" s="39" t="str">
        <f t="shared" si="42"/>
        <v>Еще фото</v>
      </c>
      <c r="F633" s="29" t="s">
        <v>117</v>
      </c>
      <c r="G633" s="24" t="s">
        <v>77</v>
      </c>
      <c r="H633" s="24" t="s">
        <v>78</v>
      </c>
      <c r="I633" s="24" t="s">
        <v>79</v>
      </c>
      <c r="J633" s="14" t="s">
        <v>70</v>
      </c>
      <c r="K633" s="15" t="s">
        <v>46</v>
      </c>
      <c r="L633" s="60"/>
      <c r="M633" s="14" t="s">
        <v>344</v>
      </c>
      <c r="N633" s="14" t="s">
        <v>137</v>
      </c>
      <c r="O633" s="14"/>
      <c r="P633" s="15" t="s">
        <v>93</v>
      </c>
      <c r="Q633" s="16">
        <v>24499</v>
      </c>
      <c r="R633" s="17">
        <v>40</v>
      </c>
      <c r="S633" s="18">
        <v>16904.309999999998</v>
      </c>
      <c r="T633" s="19" t="s">
        <v>83</v>
      </c>
      <c r="U633" s="20" t="s">
        <v>86</v>
      </c>
      <c r="V633" s="22">
        <v>36</v>
      </c>
      <c r="W633" s="22">
        <v>5</v>
      </c>
      <c r="X633" s="23"/>
    </row>
    <row r="634" spans="1:24" s="1" customFormat="1" ht="11" customHeight="1" x14ac:dyDescent="0.3">
      <c r="A634" s="24" t="s">
        <v>23</v>
      </c>
      <c r="B634" s="24" t="s">
        <v>464</v>
      </c>
      <c r="C634" s="12" t="s">
        <v>538</v>
      </c>
      <c r="D634" s="58"/>
      <c r="E634" s="39" t="str">
        <f t="shared" si="42"/>
        <v>Еще фото</v>
      </c>
      <c r="F634" s="29" t="s">
        <v>117</v>
      </c>
      <c r="G634" s="24" t="s">
        <v>77</v>
      </c>
      <c r="H634" s="24" t="s">
        <v>78</v>
      </c>
      <c r="I634" s="24" t="s">
        <v>79</v>
      </c>
      <c r="J634" s="14" t="s">
        <v>70</v>
      </c>
      <c r="K634" s="15" t="s">
        <v>46</v>
      </c>
      <c r="L634" s="60"/>
      <c r="M634" s="14" t="s">
        <v>344</v>
      </c>
      <c r="N634" s="14" t="s">
        <v>137</v>
      </c>
      <c r="O634" s="14"/>
      <c r="P634" s="15" t="s">
        <v>93</v>
      </c>
      <c r="Q634" s="16">
        <v>24499</v>
      </c>
      <c r="R634" s="17">
        <v>40</v>
      </c>
      <c r="S634" s="18">
        <v>16904.309999999998</v>
      </c>
      <c r="T634" s="19" t="s">
        <v>83</v>
      </c>
      <c r="U634" s="20" t="s">
        <v>87</v>
      </c>
      <c r="V634" s="28">
        <v>36.5</v>
      </c>
      <c r="W634" s="22">
        <v>20</v>
      </c>
      <c r="X634" s="23"/>
    </row>
    <row r="635" spans="1:24" s="1" customFormat="1" ht="11" customHeight="1" x14ac:dyDescent="0.3">
      <c r="A635" s="24" t="s">
        <v>23</v>
      </c>
      <c r="B635" s="24" t="s">
        <v>464</v>
      </c>
      <c r="C635" s="12" t="s">
        <v>538</v>
      </c>
      <c r="D635" s="58"/>
      <c r="E635" s="39" t="str">
        <f t="shared" si="42"/>
        <v>Еще фото</v>
      </c>
      <c r="F635" s="29" t="s">
        <v>117</v>
      </c>
      <c r="G635" s="24" t="s">
        <v>77</v>
      </c>
      <c r="H635" s="24" t="s">
        <v>78</v>
      </c>
      <c r="I635" s="24" t="s">
        <v>79</v>
      </c>
      <c r="J635" s="14" t="s">
        <v>70</v>
      </c>
      <c r="K635" s="15" t="s">
        <v>46</v>
      </c>
      <c r="L635" s="60"/>
      <c r="M635" s="14" t="s">
        <v>344</v>
      </c>
      <c r="N635" s="14" t="s">
        <v>137</v>
      </c>
      <c r="O635" s="14"/>
      <c r="P635" s="15" t="s">
        <v>93</v>
      </c>
      <c r="Q635" s="16">
        <v>24499</v>
      </c>
      <c r="R635" s="17">
        <v>40</v>
      </c>
      <c r="S635" s="18">
        <v>16904.309999999998</v>
      </c>
      <c r="T635" s="19" t="s">
        <v>83</v>
      </c>
      <c r="U635" s="20" t="s">
        <v>114</v>
      </c>
      <c r="V635" s="28">
        <v>37.5</v>
      </c>
      <c r="W635" s="22">
        <v>14</v>
      </c>
      <c r="X635" s="23"/>
    </row>
    <row r="636" spans="1:24" s="1" customFormat="1" ht="11" customHeight="1" x14ac:dyDescent="0.3">
      <c r="A636" s="24" t="s">
        <v>23</v>
      </c>
      <c r="B636" s="24" t="s">
        <v>464</v>
      </c>
      <c r="C636" s="12" t="s">
        <v>538</v>
      </c>
      <c r="D636" s="58"/>
      <c r="E636" s="39" t="str">
        <f t="shared" si="42"/>
        <v>Еще фото</v>
      </c>
      <c r="F636" s="29" t="s">
        <v>117</v>
      </c>
      <c r="G636" s="24" t="s">
        <v>77</v>
      </c>
      <c r="H636" s="24" t="s">
        <v>78</v>
      </c>
      <c r="I636" s="24" t="s">
        <v>79</v>
      </c>
      <c r="J636" s="14" t="s">
        <v>70</v>
      </c>
      <c r="K636" s="15" t="s">
        <v>46</v>
      </c>
      <c r="L636" s="60"/>
      <c r="M636" s="14" t="s">
        <v>344</v>
      </c>
      <c r="N636" s="14" t="s">
        <v>137</v>
      </c>
      <c r="O636" s="14"/>
      <c r="P636" s="15" t="s">
        <v>93</v>
      </c>
      <c r="Q636" s="16">
        <v>24499</v>
      </c>
      <c r="R636" s="17">
        <v>40</v>
      </c>
      <c r="S636" s="18">
        <v>16904.309999999998</v>
      </c>
      <c r="T636" s="19" t="s">
        <v>83</v>
      </c>
      <c r="U636" s="20" t="s">
        <v>101</v>
      </c>
      <c r="V636" s="22">
        <v>38</v>
      </c>
      <c r="W636" s="22">
        <v>6</v>
      </c>
      <c r="X636" s="23"/>
    </row>
    <row r="637" spans="1:24" s="1" customFormat="1" ht="11" customHeight="1" x14ac:dyDescent="0.3">
      <c r="A637" s="24" t="s">
        <v>23</v>
      </c>
      <c r="B637" s="24" t="s">
        <v>464</v>
      </c>
      <c r="C637" s="12" t="s">
        <v>538</v>
      </c>
      <c r="D637" s="58"/>
      <c r="E637" s="39" t="str">
        <f t="shared" si="42"/>
        <v>Еще фото</v>
      </c>
      <c r="F637" s="29" t="s">
        <v>117</v>
      </c>
      <c r="G637" s="24" t="s">
        <v>77</v>
      </c>
      <c r="H637" s="24" t="s">
        <v>78</v>
      </c>
      <c r="I637" s="24" t="s">
        <v>79</v>
      </c>
      <c r="J637" s="14" t="s">
        <v>70</v>
      </c>
      <c r="K637" s="15" t="s">
        <v>46</v>
      </c>
      <c r="L637" s="60"/>
      <c r="M637" s="14" t="s">
        <v>344</v>
      </c>
      <c r="N637" s="14" t="s">
        <v>137</v>
      </c>
      <c r="O637" s="14"/>
      <c r="P637" s="15" t="s">
        <v>93</v>
      </c>
      <c r="Q637" s="16">
        <v>24499</v>
      </c>
      <c r="R637" s="17">
        <v>40</v>
      </c>
      <c r="S637" s="18">
        <v>16904.309999999998</v>
      </c>
      <c r="T637" s="19" t="s">
        <v>83</v>
      </c>
      <c r="U637" s="20" t="s">
        <v>109</v>
      </c>
      <c r="V637" s="28">
        <v>38.5</v>
      </c>
      <c r="W637" s="22">
        <v>6</v>
      </c>
      <c r="X637" s="23"/>
    </row>
    <row r="638" spans="1:24" s="1" customFormat="1" ht="11" customHeight="1" x14ac:dyDescent="0.3">
      <c r="A638" s="24" t="s">
        <v>23</v>
      </c>
      <c r="B638" s="24" t="s">
        <v>464</v>
      </c>
      <c r="C638" s="12" t="s">
        <v>538</v>
      </c>
      <c r="D638" s="58"/>
      <c r="E638" s="39" t="str">
        <f t="shared" si="42"/>
        <v>Еще фото</v>
      </c>
      <c r="F638" s="29" t="s">
        <v>117</v>
      </c>
      <c r="G638" s="24" t="s">
        <v>77</v>
      </c>
      <c r="H638" s="24" t="s">
        <v>78</v>
      </c>
      <c r="I638" s="24" t="s">
        <v>79</v>
      </c>
      <c r="J638" s="14" t="s">
        <v>70</v>
      </c>
      <c r="K638" s="15" t="s">
        <v>46</v>
      </c>
      <c r="L638" s="60"/>
      <c r="M638" s="14" t="s">
        <v>344</v>
      </c>
      <c r="N638" s="14" t="s">
        <v>137</v>
      </c>
      <c r="O638" s="14"/>
      <c r="P638" s="15" t="s">
        <v>93</v>
      </c>
      <c r="Q638" s="16">
        <v>24499</v>
      </c>
      <c r="R638" s="17">
        <v>40</v>
      </c>
      <c r="S638" s="18">
        <v>16904.309999999998</v>
      </c>
      <c r="T638" s="19" t="s">
        <v>83</v>
      </c>
      <c r="U638" s="20" t="s">
        <v>94</v>
      </c>
      <c r="V638" s="22">
        <v>39</v>
      </c>
      <c r="W638" s="22">
        <v>20</v>
      </c>
      <c r="X638" s="23"/>
    </row>
    <row r="639" spans="1:24" s="1" customFormat="1" ht="11" customHeight="1" x14ac:dyDescent="0.3">
      <c r="A639" s="24" t="s">
        <v>23</v>
      </c>
      <c r="B639" s="24" t="s">
        <v>464</v>
      </c>
      <c r="C639" s="12" t="s">
        <v>538</v>
      </c>
      <c r="D639" s="58"/>
      <c r="E639" s="39" t="str">
        <f t="shared" si="42"/>
        <v>Еще фото</v>
      </c>
      <c r="F639" s="29" t="s">
        <v>117</v>
      </c>
      <c r="G639" s="24" t="s">
        <v>77</v>
      </c>
      <c r="H639" s="24" t="s">
        <v>78</v>
      </c>
      <c r="I639" s="24" t="s">
        <v>79</v>
      </c>
      <c r="J639" s="14" t="s">
        <v>70</v>
      </c>
      <c r="K639" s="15" t="s">
        <v>46</v>
      </c>
      <c r="L639" s="60"/>
      <c r="M639" s="14" t="s">
        <v>344</v>
      </c>
      <c r="N639" s="14" t="s">
        <v>137</v>
      </c>
      <c r="O639" s="14"/>
      <c r="P639" s="15" t="s">
        <v>93</v>
      </c>
      <c r="Q639" s="16">
        <v>24499</v>
      </c>
      <c r="R639" s="17">
        <v>40</v>
      </c>
      <c r="S639" s="18">
        <v>16904.309999999998</v>
      </c>
      <c r="T639" s="19" t="s">
        <v>83</v>
      </c>
      <c r="U639" s="20" t="s">
        <v>95</v>
      </c>
      <c r="V639" s="22">
        <v>40</v>
      </c>
      <c r="W639" s="22">
        <v>15</v>
      </c>
      <c r="X639" s="23"/>
    </row>
    <row r="640" spans="1:24" s="1" customFormat="1" ht="11" customHeight="1" x14ac:dyDescent="0.3">
      <c r="A640" s="24" t="s">
        <v>23</v>
      </c>
      <c r="B640" s="24" t="s">
        <v>464</v>
      </c>
      <c r="C640" s="12" t="s">
        <v>538</v>
      </c>
      <c r="D640" s="59"/>
      <c r="E640" s="39" t="str">
        <f t="shared" si="42"/>
        <v>Еще фото</v>
      </c>
      <c r="F640" s="29" t="s">
        <v>117</v>
      </c>
      <c r="G640" s="24" t="s">
        <v>77</v>
      </c>
      <c r="H640" s="24" t="s">
        <v>78</v>
      </c>
      <c r="I640" s="24" t="s">
        <v>79</v>
      </c>
      <c r="J640" s="14" t="s">
        <v>70</v>
      </c>
      <c r="K640" s="15" t="s">
        <v>46</v>
      </c>
      <c r="L640" s="56"/>
      <c r="M640" s="14" t="s">
        <v>344</v>
      </c>
      <c r="N640" s="14" t="s">
        <v>137</v>
      </c>
      <c r="O640" s="14"/>
      <c r="P640" s="15" t="s">
        <v>93</v>
      </c>
      <c r="Q640" s="16">
        <v>24499</v>
      </c>
      <c r="R640" s="17">
        <v>40</v>
      </c>
      <c r="S640" s="18">
        <v>16904.309999999998</v>
      </c>
      <c r="T640" s="19" t="s">
        <v>83</v>
      </c>
      <c r="U640" s="20" t="s">
        <v>96</v>
      </c>
      <c r="V640" s="28">
        <v>40.5</v>
      </c>
      <c r="W640" s="22">
        <v>15</v>
      </c>
      <c r="X640" s="23"/>
    </row>
    <row r="641" spans="1:24" s="1" customFormat="1" ht="52.05" customHeight="1" x14ac:dyDescent="0.3">
      <c r="A641" s="11" t="s">
        <v>23</v>
      </c>
      <c r="B641" s="11" t="s">
        <v>239</v>
      </c>
      <c r="C641" s="12" t="s">
        <v>539</v>
      </c>
      <c r="D641" s="53"/>
      <c r="E641" s="39" t="str">
        <f>HYPERLINK("https://www.google.ru/search?q=1012B916-020&amp;newwindow=1&amp;tbm=isch","Еще фото")</f>
        <v>Еще фото</v>
      </c>
      <c r="F641" s="13"/>
      <c r="G641" s="11" t="s">
        <v>77</v>
      </c>
      <c r="H641" s="11" t="s">
        <v>78</v>
      </c>
      <c r="I641" s="14" t="s">
        <v>79</v>
      </c>
      <c r="J641" s="14" t="s">
        <v>70</v>
      </c>
      <c r="K641" s="15" t="s">
        <v>46</v>
      </c>
      <c r="L641" s="55" t="s">
        <v>540</v>
      </c>
      <c r="M641" s="14" t="s">
        <v>242</v>
      </c>
      <c r="N641" s="14" t="s">
        <v>155</v>
      </c>
      <c r="O641" s="14"/>
      <c r="P641" s="15" t="s">
        <v>93</v>
      </c>
      <c r="Q641" s="16">
        <v>19599</v>
      </c>
      <c r="R641" s="17">
        <v>40</v>
      </c>
      <c r="S641" s="18">
        <v>13523.309999999998</v>
      </c>
      <c r="T641" s="19" t="s">
        <v>83</v>
      </c>
      <c r="U641" s="20" t="s">
        <v>114</v>
      </c>
      <c r="V641" s="28">
        <v>37.5</v>
      </c>
      <c r="W641" s="22">
        <v>1</v>
      </c>
      <c r="X641" s="23"/>
    </row>
    <row r="642" spans="1:24" s="1" customFormat="1" ht="61.05" customHeight="1" x14ac:dyDescent="0.3">
      <c r="A642" s="24" t="s">
        <v>23</v>
      </c>
      <c r="B642" s="24" t="s">
        <v>239</v>
      </c>
      <c r="C642" s="12" t="s">
        <v>539</v>
      </c>
      <c r="D642" s="54"/>
      <c r="E642" s="39" t="str">
        <f>HYPERLINK("https://www.google.ru/search?q=1012B916-020&amp;newwindow=1&amp;tbm=isch","Еще фото")</f>
        <v>Еще фото</v>
      </c>
      <c r="F642" s="13"/>
      <c r="G642" s="24" t="s">
        <v>77</v>
      </c>
      <c r="H642" s="24" t="s">
        <v>78</v>
      </c>
      <c r="I642" s="24" t="s">
        <v>79</v>
      </c>
      <c r="J642" s="14" t="s">
        <v>70</v>
      </c>
      <c r="K642" s="15" t="s">
        <v>46</v>
      </c>
      <c r="L642" s="56"/>
      <c r="M642" s="14" t="s">
        <v>242</v>
      </c>
      <c r="N642" s="14" t="s">
        <v>155</v>
      </c>
      <c r="O642" s="14"/>
      <c r="P642" s="15" t="s">
        <v>93</v>
      </c>
      <c r="Q642" s="16">
        <v>19599</v>
      </c>
      <c r="R642" s="17">
        <v>40</v>
      </c>
      <c r="S642" s="18">
        <v>13523.309999999998</v>
      </c>
      <c r="T642" s="19" t="s">
        <v>83</v>
      </c>
      <c r="U642" s="20" t="s">
        <v>109</v>
      </c>
      <c r="V642" s="28">
        <v>38.5</v>
      </c>
      <c r="W642" s="22">
        <v>2</v>
      </c>
      <c r="X642" s="23"/>
    </row>
    <row r="643" spans="1:24" s="1" customFormat="1" ht="26" customHeight="1" x14ac:dyDescent="0.3">
      <c r="A643" s="11" t="s">
        <v>23</v>
      </c>
      <c r="B643" s="11" t="s">
        <v>239</v>
      </c>
      <c r="C643" s="12" t="s">
        <v>541</v>
      </c>
      <c r="D643" s="57"/>
      <c r="E643" s="39" t="str">
        <f>HYPERLINK("https://www.google.ru/search?q=1012B916-700&amp;newwindow=1&amp;tbm=isch","Еще фото")</f>
        <v>Еще фото</v>
      </c>
      <c r="F643" s="13"/>
      <c r="G643" s="11" t="s">
        <v>77</v>
      </c>
      <c r="H643" s="11" t="s">
        <v>78</v>
      </c>
      <c r="I643" s="14" t="s">
        <v>79</v>
      </c>
      <c r="J643" s="14" t="s">
        <v>70</v>
      </c>
      <c r="K643" s="15" t="s">
        <v>46</v>
      </c>
      <c r="L643" s="55" t="s">
        <v>540</v>
      </c>
      <c r="M643" s="14" t="s">
        <v>242</v>
      </c>
      <c r="N643" s="14" t="s">
        <v>137</v>
      </c>
      <c r="O643" s="14"/>
      <c r="P643" s="15" t="s">
        <v>93</v>
      </c>
      <c r="Q643" s="16">
        <v>19599</v>
      </c>
      <c r="R643" s="17">
        <v>40</v>
      </c>
      <c r="S643" s="18">
        <v>13523.309999999998</v>
      </c>
      <c r="T643" s="19" t="s">
        <v>83</v>
      </c>
      <c r="U643" s="20" t="s">
        <v>86</v>
      </c>
      <c r="V643" s="22">
        <v>36</v>
      </c>
      <c r="W643" s="22">
        <v>1</v>
      </c>
      <c r="X643" s="23"/>
    </row>
    <row r="644" spans="1:24" s="1" customFormat="1" ht="26" customHeight="1" x14ac:dyDescent="0.3">
      <c r="A644" s="24" t="s">
        <v>23</v>
      </c>
      <c r="B644" s="24" t="s">
        <v>239</v>
      </c>
      <c r="C644" s="12" t="s">
        <v>541</v>
      </c>
      <c r="D644" s="58"/>
      <c r="E644" s="39" t="str">
        <f>HYPERLINK("https://www.google.ru/search?q=1012B916-700&amp;newwindow=1&amp;tbm=isch","Еще фото")</f>
        <v>Еще фото</v>
      </c>
      <c r="F644" s="13"/>
      <c r="G644" s="24" t="s">
        <v>77</v>
      </c>
      <c r="H644" s="24" t="s">
        <v>78</v>
      </c>
      <c r="I644" s="24" t="s">
        <v>79</v>
      </c>
      <c r="J644" s="14" t="s">
        <v>70</v>
      </c>
      <c r="K644" s="15" t="s">
        <v>46</v>
      </c>
      <c r="L644" s="60"/>
      <c r="M644" s="14" t="s">
        <v>242</v>
      </c>
      <c r="N644" s="14" t="s">
        <v>137</v>
      </c>
      <c r="O644" s="14"/>
      <c r="P644" s="15" t="s">
        <v>93</v>
      </c>
      <c r="Q644" s="16">
        <v>19599</v>
      </c>
      <c r="R644" s="17">
        <v>40</v>
      </c>
      <c r="S644" s="18">
        <v>13523.309999999998</v>
      </c>
      <c r="T644" s="19" t="s">
        <v>83</v>
      </c>
      <c r="U644" s="20" t="s">
        <v>109</v>
      </c>
      <c r="V644" s="28">
        <v>38.5</v>
      </c>
      <c r="W644" s="22">
        <v>1</v>
      </c>
      <c r="X644" s="23"/>
    </row>
    <row r="645" spans="1:24" s="1" customFormat="1" ht="26" customHeight="1" x14ac:dyDescent="0.3">
      <c r="A645" s="24" t="s">
        <v>23</v>
      </c>
      <c r="B645" s="24" t="s">
        <v>239</v>
      </c>
      <c r="C645" s="12" t="s">
        <v>541</v>
      </c>
      <c r="D645" s="58"/>
      <c r="E645" s="39" t="str">
        <f>HYPERLINK("https://www.google.ru/search?q=1012B916-700&amp;newwindow=1&amp;tbm=isch","Еще фото")</f>
        <v>Еще фото</v>
      </c>
      <c r="F645" s="13"/>
      <c r="G645" s="24" t="s">
        <v>77</v>
      </c>
      <c r="H645" s="24" t="s">
        <v>78</v>
      </c>
      <c r="I645" s="24" t="s">
        <v>79</v>
      </c>
      <c r="J645" s="14" t="s">
        <v>70</v>
      </c>
      <c r="K645" s="15" t="s">
        <v>46</v>
      </c>
      <c r="L645" s="60"/>
      <c r="M645" s="14" t="s">
        <v>242</v>
      </c>
      <c r="N645" s="14" t="s">
        <v>137</v>
      </c>
      <c r="O645" s="14"/>
      <c r="P645" s="15" t="s">
        <v>93</v>
      </c>
      <c r="Q645" s="16">
        <v>19599</v>
      </c>
      <c r="R645" s="17">
        <v>40</v>
      </c>
      <c r="S645" s="18">
        <v>13523.309999999998</v>
      </c>
      <c r="T645" s="19" t="s">
        <v>83</v>
      </c>
      <c r="U645" s="20" t="s">
        <v>94</v>
      </c>
      <c r="V645" s="22">
        <v>39</v>
      </c>
      <c r="W645" s="22">
        <v>2</v>
      </c>
      <c r="X645" s="23"/>
    </row>
    <row r="646" spans="1:24" s="1" customFormat="1" ht="26" customHeight="1" x14ac:dyDescent="0.3">
      <c r="A646" s="24" t="s">
        <v>23</v>
      </c>
      <c r="B646" s="24" t="s">
        <v>239</v>
      </c>
      <c r="C646" s="12" t="s">
        <v>541</v>
      </c>
      <c r="D646" s="59"/>
      <c r="E646" s="39" t="str">
        <f>HYPERLINK("https://www.google.ru/search?q=1012B916-700&amp;newwindow=1&amp;tbm=isch","Еще фото")</f>
        <v>Еще фото</v>
      </c>
      <c r="F646" s="13"/>
      <c r="G646" s="24" t="s">
        <v>77</v>
      </c>
      <c r="H646" s="24" t="s">
        <v>78</v>
      </c>
      <c r="I646" s="24" t="s">
        <v>79</v>
      </c>
      <c r="J646" s="14" t="s">
        <v>70</v>
      </c>
      <c r="K646" s="15" t="s">
        <v>46</v>
      </c>
      <c r="L646" s="56"/>
      <c r="M646" s="14" t="s">
        <v>242</v>
      </c>
      <c r="N646" s="14" t="s">
        <v>137</v>
      </c>
      <c r="O646" s="14"/>
      <c r="P646" s="15" t="s">
        <v>93</v>
      </c>
      <c r="Q646" s="16">
        <v>19599</v>
      </c>
      <c r="R646" s="17">
        <v>40</v>
      </c>
      <c r="S646" s="18">
        <v>13523.309999999998</v>
      </c>
      <c r="T646" s="19" t="s">
        <v>83</v>
      </c>
      <c r="U646" s="20" t="s">
        <v>95</v>
      </c>
      <c r="V646" s="22">
        <v>40</v>
      </c>
      <c r="W646" s="22">
        <v>2</v>
      </c>
      <c r="X646" s="23"/>
    </row>
    <row r="647" spans="1:24" s="1" customFormat="1" ht="35" customHeight="1" x14ac:dyDescent="0.3">
      <c r="A647" s="11" t="s">
        <v>23</v>
      </c>
      <c r="B647" s="11" t="s">
        <v>479</v>
      </c>
      <c r="C647" s="12" t="s">
        <v>542</v>
      </c>
      <c r="D647" s="57"/>
      <c r="E647" s="39" t="str">
        <f>HYPERLINK("https://www.google.ru/search?q=1012B930-001&amp;newwindow=1&amp;tbm=isch","Еще фото")</f>
        <v>Еще фото</v>
      </c>
      <c r="F647" s="29" t="s">
        <v>117</v>
      </c>
      <c r="G647" s="11" t="s">
        <v>77</v>
      </c>
      <c r="H647" s="11" t="s">
        <v>78</v>
      </c>
      <c r="I647" s="14" t="s">
        <v>79</v>
      </c>
      <c r="J647" s="14" t="s">
        <v>70</v>
      </c>
      <c r="K647" s="15" t="s">
        <v>46</v>
      </c>
      <c r="L647" s="55" t="s">
        <v>543</v>
      </c>
      <c r="M647" s="14" t="s">
        <v>482</v>
      </c>
      <c r="N647" s="14" t="s">
        <v>48</v>
      </c>
      <c r="O647" s="14"/>
      <c r="P647" s="15" t="s">
        <v>93</v>
      </c>
      <c r="Q647" s="16">
        <v>13499</v>
      </c>
      <c r="R647" s="17">
        <v>40</v>
      </c>
      <c r="S647" s="18">
        <v>9314.31</v>
      </c>
      <c r="T647" s="19" t="s">
        <v>83</v>
      </c>
      <c r="U647" s="20" t="s">
        <v>86</v>
      </c>
      <c r="V647" s="22">
        <v>36</v>
      </c>
      <c r="W647" s="22">
        <v>1</v>
      </c>
      <c r="X647" s="23"/>
    </row>
    <row r="648" spans="1:24" s="1" customFormat="1" ht="35" customHeight="1" x14ac:dyDescent="0.3">
      <c r="A648" s="24" t="s">
        <v>23</v>
      </c>
      <c r="B648" s="24" t="s">
        <v>479</v>
      </c>
      <c r="C648" s="12" t="s">
        <v>542</v>
      </c>
      <c r="D648" s="58"/>
      <c r="E648" s="39" t="str">
        <f>HYPERLINK("https://www.google.ru/search?q=1012B930-001&amp;newwindow=1&amp;tbm=isch","Еще фото")</f>
        <v>Еще фото</v>
      </c>
      <c r="F648" s="29" t="s">
        <v>117</v>
      </c>
      <c r="G648" s="24" t="s">
        <v>77</v>
      </c>
      <c r="H648" s="24" t="s">
        <v>78</v>
      </c>
      <c r="I648" s="24" t="s">
        <v>79</v>
      </c>
      <c r="J648" s="14" t="s">
        <v>70</v>
      </c>
      <c r="K648" s="15" t="s">
        <v>46</v>
      </c>
      <c r="L648" s="60"/>
      <c r="M648" s="14" t="s">
        <v>482</v>
      </c>
      <c r="N648" s="14" t="s">
        <v>48</v>
      </c>
      <c r="O648" s="14"/>
      <c r="P648" s="15" t="s">
        <v>93</v>
      </c>
      <c r="Q648" s="16">
        <v>13499</v>
      </c>
      <c r="R648" s="17">
        <v>40</v>
      </c>
      <c r="S648" s="18">
        <v>9314.31</v>
      </c>
      <c r="T648" s="19" t="s">
        <v>83</v>
      </c>
      <c r="U648" s="20" t="s">
        <v>114</v>
      </c>
      <c r="V648" s="28">
        <v>37.5</v>
      </c>
      <c r="W648" s="22">
        <v>1</v>
      </c>
      <c r="X648" s="23"/>
    </row>
    <row r="649" spans="1:24" s="1" customFormat="1" ht="37.049999999999997" customHeight="1" x14ac:dyDescent="0.3">
      <c r="A649" s="24" t="s">
        <v>23</v>
      </c>
      <c r="B649" s="24" t="s">
        <v>479</v>
      </c>
      <c r="C649" s="12" t="s">
        <v>542</v>
      </c>
      <c r="D649" s="59"/>
      <c r="E649" s="39" t="str">
        <f>HYPERLINK("https://www.google.ru/search?q=1012B930-001&amp;newwindow=1&amp;tbm=isch","Еще фото")</f>
        <v>Еще фото</v>
      </c>
      <c r="F649" s="29" t="s">
        <v>117</v>
      </c>
      <c r="G649" s="24" t="s">
        <v>77</v>
      </c>
      <c r="H649" s="24" t="s">
        <v>78</v>
      </c>
      <c r="I649" s="24" t="s">
        <v>79</v>
      </c>
      <c r="J649" s="14" t="s">
        <v>70</v>
      </c>
      <c r="K649" s="15" t="s">
        <v>46</v>
      </c>
      <c r="L649" s="56"/>
      <c r="M649" s="14" t="s">
        <v>482</v>
      </c>
      <c r="N649" s="14" t="s">
        <v>48</v>
      </c>
      <c r="O649" s="14"/>
      <c r="P649" s="15" t="s">
        <v>93</v>
      </c>
      <c r="Q649" s="16">
        <v>13499</v>
      </c>
      <c r="R649" s="17">
        <v>40</v>
      </c>
      <c r="S649" s="18">
        <v>9314.31</v>
      </c>
      <c r="T649" s="19" t="s">
        <v>83</v>
      </c>
      <c r="U649" s="20" t="s">
        <v>101</v>
      </c>
      <c r="V649" s="22">
        <v>38</v>
      </c>
      <c r="W649" s="22">
        <v>3</v>
      </c>
      <c r="X649" s="23"/>
    </row>
    <row r="650" spans="1:24" s="1" customFormat="1" ht="21" customHeight="1" x14ac:dyDescent="0.3">
      <c r="A650" s="11" t="s">
        <v>23</v>
      </c>
      <c r="B650" s="11" t="s">
        <v>479</v>
      </c>
      <c r="C650" s="25" t="s">
        <v>544</v>
      </c>
      <c r="D650" s="57"/>
      <c r="E650" s="39" t="str">
        <f>HYPERLINK("https://www.google.ru/search?q=1012B930-100&amp;newwindow=1&amp;tbm=isch","Еще фото")</f>
        <v>Еще фото</v>
      </c>
      <c r="F650" s="29" t="s">
        <v>117</v>
      </c>
      <c r="G650" s="11" t="s">
        <v>77</v>
      </c>
      <c r="H650" s="11" t="s">
        <v>78</v>
      </c>
      <c r="I650" s="14" t="s">
        <v>79</v>
      </c>
      <c r="J650" s="14" t="s">
        <v>70</v>
      </c>
      <c r="K650" s="15" t="s">
        <v>46</v>
      </c>
      <c r="L650" s="55" t="s">
        <v>543</v>
      </c>
      <c r="M650" s="14" t="s">
        <v>482</v>
      </c>
      <c r="N650" s="14" t="s">
        <v>169</v>
      </c>
      <c r="O650" s="14"/>
      <c r="P650" s="15" t="s">
        <v>93</v>
      </c>
      <c r="Q650" s="16">
        <v>13499</v>
      </c>
      <c r="R650" s="17">
        <v>40</v>
      </c>
      <c r="S650" s="18">
        <v>9314.31</v>
      </c>
      <c r="T650" s="19" t="s">
        <v>83</v>
      </c>
      <c r="U650" s="20" t="s">
        <v>84</v>
      </c>
      <c r="V650" s="28">
        <v>34.5</v>
      </c>
      <c r="W650" s="22">
        <v>5</v>
      </c>
      <c r="X650" s="23"/>
    </row>
    <row r="651" spans="1:24" s="1" customFormat="1" ht="21" customHeight="1" x14ac:dyDescent="0.3">
      <c r="A651" s="24" t="s">
        <v>23</v>
      </c>
      <c r="B651" s="24" t="s">
        <v>479</v>
      </c>
      <c r="C651" s="26" t="s">
        <v>544</v>
      </c>
      <c r="D651" s="58"/>
      <c r="E651" s="39" t="str">
        <f>HYPERLINK("https://www.google.ru/search?q=1012B930-100&amp;newwindow=1&amp;tbm=isch","Еще фото")</f>
        <v>Еще фото</v>
      </c>
      <c r="F651" s="29" t="s">
        <v>117</v>
      </c>
      <c r="G651" s="24" t="s">
        <v>77</v>
      </c>
      <c r="H651" s="24" t="s">
        <v>78</v>
      </c>
      <c r="I651" s="24" t="s">
        <v>79</v>
      </c>
      <c r="J651" s="14" t="s">
        <v>70</v>
      </c>
      <c r="K651" s="15" t="s">
        <v>46</v>
      </c>
      <c r="L651" s="60"/>
      <c r="M651" s="14" t="s">
        <v>482</v>
      </c>
      <c r="N651" s="14" t="s">
        <v>169</v>
      </c>
      <c r="O651" s="14"/>
      <c r="P651" s="15" t="s">
        <v>93</v>
      </c>
      <c r="Q651" s="16">
        <v>13499</v>
      </c>
      <c r="R651" s="17">
        <v>40</v>
      </c>
      <c r="S651" s="18">
        <v>9314.31</v>
      </c>
      <c r="T651" s="19" t="s">
        <v>83</v>
      </c>
      <c r="U651" s="20" t="s">
        <v>85</v>
      </c>
      <c r="V651" s="28">
        <v>35.5</v>
      </c>
      <c r="W651" s="22">
        <v>16</v>
      </c>
      <c r="X651" s="23"/>
    </row>
    <row r="652" spans="1:24" s="1" customFormat="1" ht="21" customHeight="1" x14ac:dyDescent="0.3">
      <c r="A652" s="24" t="s">
        <v>23</v>
      </c>
      <c r="B652" s="24" t="s">
        <v>479</v>
      </c>
      <c r="C652" s="26" t="s">
        <v>544</v>
      </c>
      <c r="D652" s="58"/>
      <c r="E652" s="39" t="str">
        <f>HYPERLINK("https://www.google.ru/search?q=1012B930-100&amp;newwindow=1&amp;tbm=isch","Еще фото")</f>
        <v>Еще фото</v>
      </c>
      <c r="F652" s="29" t="s">
        <v>117</v>
      </c>
      <c r="G652" s="24" t="s">
        <v>77</v>
      </c>
      <c r="H652" s="24" t="s">
        <v>78</v>
      </c>
      <c r="I652" s="24" t="s">
        <v>79</v>
      </c>
      <c r="J652" s="14" t="s">
        <v>70</v>
      </c>
      <c r="K652" s="15" t="s">
        <v>46</v>
      </c>
      <c r="L652" s="60"/>
      <c r="M652" s="14" t="s">
        <v>482</v>
      </c>
      <c r="N652" s="14" t="s">
        <v>169</v>
      </c>
      <c r="O652" s="14"/>
      <c r="P652" s="15" t="s">
        <v>93</v>
      </c>
      <c r="Q652" s="16">
        <v>13499</v>
      </c>
      <c r="R652" s="17">
        <v>40</v>
      </c>
      <c r="S652" s="18">
        <v>9314.31</v>
      </c>
      <c r="T652" s="19" t="s">
        <v>83</v>
      </c>
      <c r="U652" s="20" t="s">
        <v>87</v>
      </c>
      <c r="V652" s="28">
        <v>36.5</v>
      </c>
      <c r="W652" s="22">
        <v>25</v>
      </c>
      <c r="X652" s="23"/>
    </row>
    <row r="653" spans="1:24" s="1" customFormat="1" ht="21" customHeight="1" x14ac:dyDescent="0.3">
      <c r="A653" s="24" t="s">
        <v>23</v>
      </c>
      <c r="B653" s="24" t="s">
        <v>479</v>
      </c>
      <c r="C653" s="26" t="s">
        <v>544</v>
      </c>
      <c r="D653" s="58"/>
      <c r="E653" s="39" t="str">
        <f>HYPERLINK("https://www.google.ru/search?q=1012B930-100&amp;newwindow=1&amp;tbm=isch","Еще фото")</f>
        <v>Еще фото</v>
      </c>
      <c r="F653" s="29" t="s">
        <v>117</v>
      </c>
      <c r="G653" s="24" t="s">
        <v>77</v>
      </c>
      <c r="H653" s="24" t="s">
        <v>78</v>
      </c>
      <c r="I653" s="24" t="s">
        <v>79</v>
      </c>
      <c r="J653" s="14" t="s">
        <v>70</v>
      </c>
      <c r="K653" s="15" t="s">
        <v>46</v>
      </c>
      <c r="L653" s="60"/>
      <c r="M653" s="14" t="s">
        <v>482</v>
      </c>
      <c r="N653" s="14" t="s">
        <v>169</v>
      </c>
      <c r="O653" s="14"/>
      <c r="P653" s="15" t="s">
        <v>93</v>
      </c>
      <c r="Q653" s="16">
        <v>13499</v>
      </c>
      <c r="R653" s="17">
        <v>40</v>
      </c>
      <c r="S653" s="18">
        <v>9314.31</v>
      </c>
      <c r="T653" s="19" t="s">
        <v>83</v>
      </c>
      <c r="U653" s="20" t="s">
        <v>114</v>
      </c>
      <c r="V653" s="28">
        <v>37.5</v>
      </c>
      <c r="W653" s="22">
        <v>12</v>
      </c>
      <c r="X653" s="23"/>
    </row>
    <row r="654" spans="1:24" s="1" customFormat="1" ht="32" customHeight="1" x14ac:dyDescent="0.3">
      <c r="A654" s="24" t="s">
        <v>23</v>
      </c>
      <c r="B654" s="24" t="s">
        <v>479</v>
      </c>
      <c r="C654" s="26" t="s">
        <v>544</v>
      </c>
      <c r="D654" s="59"/>
      <c r="E654" s="39" t="str">
        <f>HYPERLINK("https://www.google.ru/search?q=1012B930-100&amp;newwindow=1&amp;tbm=isch","Еще фото")</f>
        <v>Еще фото</v>
      </c>
      <c r="F654" s="29" t="s">
        <v>117</v>
      </c>
      <c r="G654" s="24" t="s">
        <v>77</v>
      </c>
      <c r="H654" s="24" t="s">
        <v>78</v>
      </c>
      <c r="I654" s="24" t="s">
        <v>79</v>
      </c>
      <c r="J654" s="14" t="s">
        <v>70</v>
      </c>
      <c r="K654" s="15" t="s">
        <v>46</v>
      </c>
      <c r="L654" s="56"/>
      <c r="M654" s="14" t="s">
        <v>482</v>
      </c>
      <c r="N654" s="14" t="s">
        <v>169</v>
      </c>
      <c r="O654" s="14"/>
      <c r="P654" s="15" t="s">
        <v>93</v>
      </c>
      <c r="Q654" s="16">
        <v>13499</v>
      </c>
      <c r="R654" s="17">
        <v>40</v>
      </c>
      <c r="S654" s="18">
        <v>9314.31</v>
      </c>
      <c r="T654" s="19" t="s">
        <v>83</v>
      </c>
      <c r="U654" s="20" t="s">
        <v>109</v>
      </c>
      <c r="V654" s="28">
        <v>38.5</v>
      </c>
      <c r="W654" s="22">
        <v>1</v>
      </c>
      <c r="X654" s="23"/>
    </row>
    <row r="655" spans="1:24" s="1" customFormat="1" ht="35" customHeight="1" x14ac:dyDescent="0.3">
      <c r="A655" s="11" t="s">
        <v>23</v>
      </c>
      <c r="B655" s="11" t="s">
        <v>479</v>
      </c>
      <c r="C655" s="12" t="s">
        <v>545</v>
      </c>
      <c r="D655" s="57"/>
      <c r="E655" s="39" t="str">
        <f>HYPERLINK("https://www.google.ru/search?q=1012B930-400&amp;newwindow=1&amp;tbm=isch","Еще фото")</f>
        <v>Еще фото</v>
      </c>
      <c r="F655" s="13"/>
      <c r="G655" s="11" t="s">
        <v>77</v>
      </c>
      <c r="H655" s="11" t="s">
        <v>78</v>
      </c>
      <c r="I655" s="14" t="s">
        <v>79</v>
      </c>
      <c r="J655" s="14" t="s">
        <v>70</v>
      </c>
      <c r="K655" s="15" t="s">
        <v>46</v>
      </c>
      <c r="L655" s="55" t="s">
        <v>546</v>
      </c>
      <c r="M655" s="14" t="s">
        <v>482</v>
      </c>
      <c r="N655" s="14" t="s">
        <v>33</v>
      </c>
      <c r="O655" s="14"/>
      <c r="P655" s="15" t="s">
        <v>93</v>
      </c>
      <c r="Q655" s="16">
        <v>13499</v>
      </c>
      <c r="R655" s="17">
        <v>40</v>
      </c>
      <c r="S655" s="18">
        <v>9314.31</v>
      </c>
      <c r="T655" s="19" t="s">
        <v>83</v>
      </c>
      <c r="U655" s="20" t="s">
        <v>86</v>
      </c>
      <c r="V655" s="22">
        <v>36</v>
      </c>
      <c r="W655" s="22">
        <v>4</v>
      </c>
      <c r="X655" s="23"/>
    </row>
    <row r="656" spans="1:24" s="1" customFormat="1" ht="35" customHeight="1" x14ac:dyDescent="0.3">
      <c r="A656" s="24" t="s">
        <v>23</v>
      </c>
      <c r="B656" s="24" t="s">
        <v>479</v>
      </c>
      <c r="C656" s="12" t="s">
        <v>545</v>
      </c>
      <c r="D656" s="58"/>
      <c r="E656" s="39" t="str">
        <f>HYPERLINK("https://www.google.ru/search?q=1012B930-400&amp;newwindow=1&amp;tbm=isch","Еще фото")</f>
        <v>Еще фото</v>
      </c>
      <c r="F656" s="13"/>
      <c r="G656" s="24" t="s">
        <v>77</v>
      </c>
      <c r="H656" s="24" t="s">
        <v>78</v>
      </c>
      <c r="I656" s="24" t="s">
        <v>79</v>
      </c>
      <c r="J656" s="14" t="s">
        <v>70</v>
      </c>
      <c r="K656" s="15" t="s">
        <v>46</v>
      </c>
      <c r="L656" s="60"/>
      <c r="M656" s="14" t="s">
        <v>482</v>
      </c>
      <c r="N656" s="14" t="s">
        <v>33</v>
      </c>
      <c r="O656" s="14"/>
      <c r="P656" s="15" t="s">
        <v>93</v>
      </c>
      <c r="Q656" s="16">
        <v>13499</v>
      </c>
      <c r="R656" s="17">
        <v>40</v>
      </c>
      <c r="S656" s="18">
        <v>9314.31</v>
      </c>
      <c r="T656" s="19" t="s">
        <v>83</v>
      </c>
      <c r="U656" s="20" t="s">
        <v>87</v>
      </c>
      <c r="V656" s="28">
        <v>36.5</v>
      </c>
      <c r="W656" s="22">
        <v>1</v>
      </c>
      <c r="X656" s="23"/>
    </row>
    <row r="657" spans="1:24" s="1" customFormat="1" ht="37.049999999999997" customHeight="1" x14ac:dyDescent="0.3">
      <c r="A657" s="24" t="s">
        <v>23</v>
      </c>
      <c r="B657" s="24" t="s">
        <v>479</v>
      </c>
      <c r="C657" s="12" t="s">
        <v>545</v>
      </c>
      <c r="D657" s="59"/>
      <c r="E657" s="39" t="str">
        <f>HYPERLINK("https://www.google.ru/search?q=1012B930-400&amp;newwindow=1&amp;tbm=isch","Еще фото")</f>
        <v>Еще фото</v>
      </c>
      <c r="F657" s="13"/>
      <c r="G657" s="24" t="s">
        <v>77</v>
      </c>
      <c r="H657" s="24" t="s">
        <v>78</v>
      </c>
      <c r="I657" s="24" t="s">
        <v>79</v>
      </c>
      <c r="J657" s="14" t="s">
        <v>70</v>
      </c>
      <c r="K657" s="15" t="s">
        <v>46</v>
      </c>
      <c r="L657" s="56"/>
      <c r="M657" s="14" t="s">
        <v>482</v>
      </c>
      <c r="N657" s="14" t="s">
        <v>33</v>
      </c>
      <c r="O657" s="14"/>
      <c r="P657" s="15" t="s">
        <v>93</v>
      </c>
      <c r="Q657" s="16">
        <v>13499</v>
      </c>
      <c r="R657" s="17">
        <v>40</v>
      </c>
      <c r="S657" s="18">
        <v>9314.31</v>
      </c>
      <c r="T657" s="19" t="s">
        <v>83</v>
      </c>
      <c r="U657" s="20" t="s">
        <v>96</v>
      </c>
      <c r="V657" s="28">
        <v>40.5</v>
      </c>
      <c r="W657" s="22">
        <v>2</v>
      </c>
      <c r="X657" s="23"/>
    </row>
    <row r="658" spans="1:24" s="1" customFormat="1" ht="35" customHeight="1" x14ac:dyDescent="0.3">
      <c r="A658" s="11" t="s">
        <v>23</v>
      </c>
      <c r="B658" s="11" t="s">
        <v>479</v>
      </c>
      <c r="C658" s="12" t="s">
        <v>547</v>
      </c>
      <c r="D658" s="57"/>
      <c r="E658" s="39" t="str">
        <f>HYPERLINK("https://www.google.ru/search?q=1012B930-500&amp;newwindow=1&amp;tbm=isch","Еще фото")</f>
        <v>Еще фото</v>
      </c>
      <c r="F658" s="13" t="s">
        <v>106</v>
      </c>
      <c r="G658" s="11" t="s">
        <v>77</v>
      </c>
      <c r="H658" s="11" t="s">
        <v>78</v>
      </c>
      <c r="I658" s="14" t="s">
        <v>79</v>
      </c>
      <c r="J658" s="14" t="s">
        <v>70</v>
      </c>
      <c r="K658" s="15" t="s">
        <v>46</v>
      </c>
      <c r="L658" s="55" t="s">
        <v>481</v>
      </c>
      <c r="M658" s="14" t="s">
        <v>482</v>
      </c>
      <c r="N658" s="14" t="s">
        <v>250</v>
      </c>
      <c r="O658" s="14"/>
      <c r="P658" s="15" t="s">
        <v>93</v>
      </c>
      <c r="Q658" s="16">
        <v>13499</v>
      </c>
      <c r="R658" s="17">
        <v>40</v>
      </c>
      <c r="S658" s="18">
        <v>9314.31</v>
      </c>
      <c r="T658" s="19" t="s">
        <v>83</v>
      </c>
      <c r="U658" s="20" t="s">
        <v>101</v>
      </c>
      <c r="V658" s="22">
        <v>38</v>
      </c>
      <c r="W658" s="22">
        <v>1</v>
      </c>
      <c r="X658" s="23"/>
    </row>
    <row r="659" spans="1:24" s="1" customFormat="1" ht="35" customHeight="1" x14ac:dyDescent="0.3">
      <c r="A659" s="24" t="s">
        <v>23</v>
      </c>
      <c r="B659" s="24" t="s">
        <v>479</v>
      </c>
      <c r="C659" s="12" t="s">
        <v>547</v>
      </c>
      <c r="D659" s="58"/>
      <c r="E659" s="39" t="str">
        <f>HYPERLINK("https://www.google.ru/search?q=1012B930-500&amp;newwindow=1&amp;tbm=isch","Еще фото")</f>
        <v>Еще фото</v>
      </c>
      <c r="F659" s="13" t="s">
        <v>106</v>
      </c>
      <c r="G659" s="24" t="s">
        <v>77</v>
      </c>
      <c r="H659" s="24" t="s">
        <v>78</v>
      </c>
      <c r="I659" s="24" t="s">
        <v>79</v>
      </c>
      <c r="J659" s="14" t="s">
        <v>70</v>
      </c>
      <c r="K659" s="15" t="s">
        <v>46</v>
      </c>
      <c r="L659" s="60"/>
      <c r="M659" s="14" t="s">
        <v>482</v>
      </c>
      <c r="N659" s="14" t="s">
        <v>250</v>
      </c>
      <c r="O659" s="14"/>
      <c r="P659" s="15" t="s">
        <v>93</v>
      </c>
      <c r="Q659" s="16">
        <v>13499</v>
      </c>
      <c r="R659" s="17">
        <v>40</v>
      </c>
      <c r="S659" s="18">
        <v>9314.31</v>
      </c>
      <c r="T659" s="19" t="s">
        <v>83</v>
      </c>
      <c r="U659" s="20" t="s">
        <v>95</v>
      </c>
      <c r="V659" s="22">
        <v>40</v>
      </c>
      <c r="W659" s="22">
        <v>2</v>
      </c>
      <c r="X659" s="23"/>
    </row>
    <row r="660" spans="1:24" s="1" customFormat="1" ht="37.049999999999997" customHeight="1" x14ac:dyDescent="0.3">
      <c r="A660" s="24" t="s">
        <v>23</v>
      </c>
      <c r="B660" s="24" t="s">
        <v>479</v>
      </c>
      <c r="C660" s="12" t="s">
        <v>547</v>
      </c>
      <c r="D660" s="59"/>
      <c r="E660" s="39" t="str">
        <f>HYPERLINK("https://www.google.ru/search?q=1012B930-500&amp;newwindow=1&amp;tbm=isch","Еще фото")</f>
        <v>Еще фото</v>
      </c>
      <c r="F660" s="13" t="s">
        <v>106</v>
      </c>
      <c r="G660" s="24" t="s">
        <v>77</v>
      </c>
      <c r="H660" s="24" t="s">
        <v>78</v>
      </c>
      <c r="I660" s="24" t="s">
        <v>79</v>
      </c>
      <c r="J660" s="14" t="s">
        <v>70</v>
      </c>
      <c r="K660" s="15" t="s">
        <v>46</v>
      </c>
      <c r="L660" s="56"/>
      <c r="M660" s="14" t="s">
        <v>482</v>
      </c>
      <c r="N660" s="14" t="s">
        <v>250</v>
      </c>
      <c r="O660" s="14"/>
      <c r="P660" s="15" t="s">
        <v>93</v>
      </c>
      <c r="Q660" s="16">
        <v>13499</v>
      </c>
      <c r="R660" s="17">
        <v>40</v>
      </c>
      <c r="S660" s="18">
        <v>9314.31</v>
      </c>
      <c r="T660" s="19" t="s">
        <v>83</v>
      </c>
      <c r="U660" s="20" t="s">
        <v>96</v>
      </c>
      <c r="V660" s="28">
        <v>40.5</v>
      </c>
      <c r="W660" s="22">
        <v>1</v>
      </c>
      <c r="X660" s="23"/>
    </row>
    <row r="661" spans="1:24" s="1" customFormat="1" ht="17" customHeight="1" x14ac:dyDescent="0.3">
      <c r="A661" s="11" t="s">
        <v>23</v>
      </c>
      <c r="B661" s="11" t="s">
        <v>479</v>
      </c>
      <c r="C661" s="12" t="s">
        <v>548</v>
      </c>
      <c r="D661" s="57"/>
      <c r="E661" s="39" t="str">
        <f t="shared" ref="E661:E666" si="43">HYPERLINK("https://www.google.ru/search?q=1012B930-700&amp;newwindow=1&amp;tbm=isch","Еще фото")</f>
        <v>Еще фото</v>
      </c>
      <c r="F661" s="13"/>
      <c r="G661" s="11" t="s">
        <v>77</v>
      </c>
      <c r="H661" s="11" t="s">
        <v>78</v>
      </c>
      <c r="I661" s="14" t="s">
        <v>79</v>
      </c>
      <c r="J661" s="14" t="s">
        <v>70</v>
      </c>
      <c r="K661" s="15" t="s">
        <v>46</v>
      </c>
      <c r="L661" s="55" t="s">
        <v>543</v>
      </c>
      <c r="M661" s="14" t="s">
        <v>482</v>
      </c>
      <c r="N661" s="14" t="s">
        <v>137</v>
      </c>
      <c r="O661" s="14"/>
      <c r="P661" s="15" t="s">
        <v>93</v>
      </c>
      <c r="Q661" s="16">
        <v>13499</v>
      </c>
      <c r="R661" s="17">
        <v>40</v>
      </c>
      <c r="S661" s="18">
        <v>9314.31</v>
      </c>
      <c r="T661" s="19" t="s">
        <v>83</v>
      </c>
      <c r="U661" s="20" t="s">
        <v>86</v>
      </c>
      <c r="V661" s="22">
        <v>36</v>
      </c>
      <c r="W661" s="22">
        <v>1</v>
      </c>
      <c r="X661" s="23"/>
    </row>
    <row r="662" spans="1:24" s="1" customFormat="1" ht="17" customHeight="1" x14ac:dyDescent="0.3">
      <c r="A662" s="24" t="s">
        <v>23</v>
      </c>
      <c r="B662" s="24" t="s">
        <v>479</v>
      </c>
      <c r="C662" s="12" t="s">
        <v>548</v>
      </c>
      <c r="D662" s="58"/>
      <c r="E662" s="39" t="str">
        <f t="shared" si="43"/>
        <v>Еще фото</v>
      </c>
      <c r="F662" s="13"/>
      <c r="G662" s="24" t="s">
        <v>77</v>
      </c>
      <c r="H662" s="24" t="s">
        <v>78</v>
      </c>
      <c r="I662" s="24" t="s">
        <v>79</v>
      </c>
      <c r="J662" s="14" t="s">
        <v>70</v>
      </c>
      <c r="K662" s="15" t="s">
        <v>46</v>
      </c>
      <c r="L662" s="60"/>
      <c r="M662" s="14" t="s">
        <v>482</v>
      </c>
      <c r="N662" s="14" t="s">
        <v>137</v>
      </c>
      <c r="O662" s="14"/>
      <c r="P662" s="15" t="s">
        <v>93</v>
      </c>
      <c r="Q662" s="16">
        <v>13499</v>
      </c>
      <c r="R662" s="17">
        <v>40</v>
      </c>
      <c r="S662" s="18">
        <v>9314.31</v>
      </c>
      <c r="T662" s="19" t="s">
        <v>83</v>
      </c>
      <c r="U662" s="20" t="s">
        <v>87</v>
      </c>
      <c r="V662" s="28">
        <v>36.5</v>
      </c>
      <c r="W662" s="22">
        <v>1</v>
      </c>
      <c r="X662" s="23"/>
    </row>
    <row r="663" spans="1:24" s="1" customFormat="1" ht="17" customHeight="1" x14ac:dyDescent="0.3">
      <c r="A663" s="24" t="s">
        <v>23</v>
      </c>
      <c r="B663" s="24" t="s">
        <v>479</v>
      </c>
      <c r="C663" s="12" t="s">
        <v>548</v>
      </c>
      <c r="D663" s="58"/>
      <c r="E663" s="39" t="str">
        <f t="shared" si="43"/>
        <v>Еще фото</v>
      </c>
      <c r="F663" s="13"/>
      <c r="G663" s="24" t="s">
        <v>77</v>
      </c>
      <c r="H663" s="24" t="s">
        <v>78</v>
      </c>
      <c r="I663" s="24" t="s">
        <v>79</v>
      </c>
      <c r="J663" s="14" t="s">
        <v>70</v>
      </c>
      <c r="K663" s="15" t="s">
        <v>46</v>
      </c>
      <c r="L663" s="60"/>
      <c r="M663" s="14" t="s">
        <v>482</v>
      </c>
      <c r="N663" s="14" t="s">
        <v>137</v>
      </c>
      <c r="O663" s="14"/>
      <c r="P663" s="15" t="s">
        <v>93</v>
      </c>
      <c r="Q663" s="16">
        <v>13499</v>
      </c>
      <c r="R663" s="17">
        <v>40</v>
      </c>
      <c r="S663" s="18">
        <v>9314.31</v>
      </c>
      <c r="T663" s="19" t="s">
        <v>83</v>
      </c>
      <c r="U663" s="20" t="s">
        <v>114</v>
      </c>
      <c r="V663" s="28">
        <v>37.5</v>
      </c>
      <c r="W663" s="22">
        <v>1</v>
      </c>
      <c r="X663" s="23"/>
    </row>
    <row r="664" spans="1:24" s="1" customFormat="1" ht="17" customHeight="1" x14ac:dyDescent="0.3">
      <c r="A664" s="24" t="s">
        <v>23</v>
      </c>
      <c r="B664" s="24" t="s">
        <v>479</v>
      </c>
      <c r="C664" s="12" t="s">
        <v>548</v>
      </c>
      <c r="D664" s="58"/>
      <c r="E664" s="39" t="str">
        <f t="shared" si="43"/>
        <v>Еще фото</v>
      </c>
      <c r="F664" s="13"/>
      <c r="G664" s="24" t="s">
        <v>77</v>
      </c>
      <c r="H664" s="24" t="s">
        <v>78</v>
      </c>
      <c r="I664" s="24" t="s">
        <v>79</v>
      </c>
      <c r="J664" s="14" t="s">
        <v>70</v>
      </c>
      <c r="K664" s="15" t="s">
        <v>46</v>
      </c>
      <c r="L664" s="60"/>
      <c r="M664" s="14" t="s">
        <v>482</v>
      </c>
      <c r="N664" s="14" t="s">
        <v>137</v>
      </c>
      <c r="O664" s="14"/>
      <c r="P664" s="15" t="s">
        <v>93</v>
      </c>
      <c r="Q664" s="16">
        <v>13499</v>
      </c>
      <c r="R664" s="17">
        <v>40</v>
      </c>
      <c r="S664" s="18">
        <v>9314.31</v>
      </c>
      <c r="T664" s="19" t="s">
        <v>83</v>
      </c>
      <c r="U664" s="20" t="s">
        <v>101</v>
      </c>
      <c r="V664" s="22">
        <v>38</v>
      </c>
      <c r="W664" s="22">
        <v>4</v>
      </c>
      <c r="X664" s="23"/>
    </row>
    <row r="665" spans="1:24" s="1" customFormat="1" ht="17" customHeight="1" x14ac:dyDescent="0.3">
      <c r="A665" s="24" t="s">
        <v>23</v>
      </c>
      <c r="B665" s="24" t="s">
        <v>479</v>
      </c>
      <c r="C665" s="12" t="s">
        <v>548</v>
      </c>
      <c r="D665" s="58"/>
      <c r="E665" s="39" t="str">
        <f t="shared" si="43"/>
        <v>Еще фото</v>
      </c>
      <c r="F665" s="13"/>
      <c r="G665" s="24" t="s">
        <v>77</v>
      </c>
      <c r="H665" s="24" t="s">
        <v>78</v>
      </c>
      <c r="I665" s="24" t="s">
        <v>79</v>
      </c>
      <c r="J665" s="14" t="s">
        <v>70</v>
      </c>
      <c r="K665" s="15" t="s">
        <v>46</v>
      </c>
      <c r="L665" s="60"/>
      <c r="M665" s="14" t="s">
        <v>482</v>
      </c>
      <c r="N665" s="14" t="s">
        <v>137</v>
      </c>
      <c r="O665" s="14"/>
      <c r="P665" s="15" t="s">
        <v>93</v>
      </c>
      <c r="Q665" s="16">
        <v>13499</v>
      </c>
      <c r="R665" s="17">
        <v>40</v>
      </c>
      <c r="S665" s="18">
        <v>9314.31</v>
      </c>
      <c r="T665" s="19" t="s">
        <v>83</v>
      </c>
      <c r="U665" s="20" t="s">
        <v>94</v>
      </c>
      <c r="V665" s="22">
        <v>39</v>
      </c>
      <c r="W665" s="22">
        <v>1</v>
      </c>
      <c r="X665" s="23"/>
    </row>
    <row r="666" spans="1:24" s="1" customFormat="1" ht="22.05" customHeight="1" x14ac:dyDescent="0.3">
      <c r="A666" s="24" t="s">
        <v>23</v>
      </c>
      <c r="B666" s="24" t="s">
        <v>479</v>
      </c>
      <c r="C666" s="12" t="s">
        <v>548</v>
      </c>
      <c r="D666" s="59"/>
      <c r="E666" s="39" t="str">
        <f t="shared" si="43"/>
        <v>Еще фото</v>
      </c>
      <c r="F666" s="13"/>
      <c r="G666" s="24" t="s">
        <v>77</v>
      </c>
      <c r="H666" s="24" t="s">
        <v>78</v>
      </c>
      <c r="I666" s="24" t="s">
        <v>79</v>
      </c>
      <c r="J666" s="14" t="s">
        <v>70</v>
      </c>
      <c r="K666" s="15" t="s">
        <v>46</v>
      </c>
      <c r="L666" s="56"/>
      <c r="M666" s="14" t="s">
        <v>482</v>
      </c>
      <c r="N666" s="14" t="s">
        <v>137</v>
      </c>
      <c r="O666" s="14"/>
      <c r="P666" s="15" t="s">
        <v>93</v>
      </c>
      <c r="Q666" s="16">
        <v>13499</v>
      </c>
      <c r="R666" s="17">
        <v>40</v>
      </c>
      <c r="S666" s="18">
        <v>9314.31</v>
      </c>
      <c r="T666" s="19" t="s">
        <v>83</v>
      </c>
      <c r="U666" s="20" t="s">
        <v>96</v>
      </c>
      <c r="V666" s="28">
        <v>40.5</v>
      </c>
      <c r="W666" s="22">
        <v>1</v>
      </c>
      <c r="X666" s="23"/>
    </row>
    <row r="667" spans="1:24" s="1" customFormat="1" ht="52.05" customHeight="1" x14ac:dyDescent="0.3">
      <c r="A667" s="11" t="s">
        <v>23</v>
      </c>
      <c r="B667" s="11" t="s">
        <v>490</v>
      </c>
      <c r="C667" s="12" t="s">
        <v>549</v>
      </c>
      <c r="D667" s="53"/>
      <c r="E667" s="39" t="str">
        <f>HYPERLINK("https://www.google.ru/search?q=1012B955-500&amp;newwindow=1&amp;tbm=isch","Еще фото")</f>
        <v>Еще фото</v>
      </c>
      <c r="F667" s="13"/>
      <c r="G667" s="11" t="s">
        <v>77</v>
      </c>
      <c r="H667" s="11" t="s">
        <v>78</v>
      </c>
      <c r="I667" s="14" t="s">
        <v>79</v>
      </c>
      <c r="J667" s="14" t="s">
        <v>70</v>
      </c>
      <c r="K667" s="15" t="s">
        <v>46</v>
      </c>
      <c r="L667" s="55" t="s">
        <v>550</v>
      </c>
      <c r="M667" s="14" t="s">
        <v>270</v>
      </c>
      <c r="N667" s="14" t="s">
        <v>169</v>
      </c>
      <c r="O667" s="14"/>
      <c r="P667" s="15" t="s">
        <v>93</v>
      </c>
      <c r="Q667" s="16">
        <v>19999</v>
      </c>
      <c r="R667" s="17">
        <v>40</v>
      </c>
      <c r="S667" s="18">
        <v>13799.309999999998</v>
      </c>
      <c r="T667" s="19" t="s">
        <v>83</v>
      </c>
      <c r="U667" s="20" t="s">
        <v>114</v>
      </c>
      <c r="V667" s="28">
        <v>37.5</v>
      </c>
      <c r="W667" s="22">
        <v>1</v>
      </c>
      <c r="X667" s="23"/>
    </row>
    <row r="668" spans="1:24" s="1" customFormat="1" ht="61.05" customHeight="1" x14ac:dyDescent="0.3">
      <c r="A668" s="24" t="s">
        <v>23</v>
      </c>
      <c r="B668" s="24" t="s">
        <v>490</v>
      </c>
      <c r="C668" s="12" t="s">
        <v>549</v>
      </c>
      <c r="D668" s="54"/>
      <c r="E668" s="39" t="str">
        <f>HYPERLINK("https://www.google.ru/search?q=1012B955-500&amp;newwindow=1&amp;tbm=isch","Еще фото")</f>
        <v>Еще фото</v>
      </c>
      <c r="F668" s="13"/>
      <c r="G668" s="24" t="s">
        <v>77</v>
      </c>
      <c r="H668" s="24" t="s">
        <v>78</v>
      </c>
      <c r="I668" s="24" t="s">
        <v>79</v>
      </c>
      <c r="J668" s="14" t="s">
        <v>70</v>
      </c>
      <c r="K668" s="15" t="s">
        <v>46</v>
      </c>
      <c r="L668" s="56"/>
      <c r="M668" s="14" t="s">
        <v>270</v>
      </c>
      <c r="N668" s="14" t="s">
        <v>169</v>
      </c>
      <c r="O668" s="14"/>
      <c r="P668" s="15" t="s">
        <v>93</v>
      </c>
      <c r="Q668" s="16">
        <v>19999</v>
      </c>
      <c r="R668" s="17">
        <v>40</v>
      </c>
      <c r="S668" s="18">
        <v>13799.309999999998</v>
      </c>
      <c r="T668" s="19" t="s">
        <v>83</v>
      </c>
      <c r="U668" s="20" t="s">
        <v>109</v>
      </c>
      <c r="V668" s="28">
        <v>38.5</v>
      </c>
      <c r="W668" s="22">
        <v>2</v>
      </c>
      <c r="X668" s="23"/>
    </row>
    <row r="669" spans="1:24" s="1" customFormat="1" ht="17" customHeight="1" x14ac:dyDescent="0.3">
      <c r="A669" s="11" t="s">
        <v>23</v>
      </c>
      <c r="B669" s="11" t="s">
        <v>499</v>
      </c>
      <c r="C669" s="12" t="s">
        <v>551</v>
      </c>
      <c r="D669" s="57"/>
      <c r="E669" s="39" t="str">
        <f t="shared" ref="E669:E674" si="44">HYPERLINK("https://www.google.ru/search?q=1012C045-400&amp;newwindow=1&amp;tbm=isch","Еще фото")</f>
        <v>Еще фото</v>
      </c>
      <c r="F669" s="29" t="s">
        <v>117</v>
      </c>
      <c r="G669" s="11" t="s">
        <v>77</v>
      </c>
      <c r="H669" s="11" t="s">
        <v>78</v>
      </c>
      <c r="I669" s="14" t="s">
        <v>79</v>
      </c>
      <c r="J669" s="14" t="s">
        <v>70</v>
      </c>
      <c r="K669" s="15" t="s">
        <v>46</v>
      </c>
      <c r="L669" s="55" t="s">
        <v>552</v>
      </c>
      <c r="M669" s="14" t="s">
        <v>553</v>
      </c>
      <c r="N669" s="14" t="s">
        <v>289</v>
      </c>
      <c r="O669" s="14"/>
      <c r="P669" s="15" t="s">
        <v>93</v>
      </c>
      <c r="Q669" s="16">
        <v>24499</v>
      </c>
      <c r="R669" s="17">
        <v>40</v>
      </c>
      <c r="S669" s="18">
        <v>16904.309999999998</v>
      </c>
      <c r="T669" s="19" t="s">
        <v>83</v>
      </c>
      <c r="U669" s="20" t="s">
        <v>87</v>
      </c>
      <c r="V669" s="28">
        <v>36.5</v>
      </c>
      <c r="W669" s="22">
        <v>1</v>
      </c>
      <c r="X669" s="23"/>
    </row>
    <row r="670" spans="1:24" s="1" customFormat="1" ht="17" customHeight="1" x14ac:dyDescent="0.3">
      <c r="A670" s="24" t="s">
        <v>23</v>
      </c>
      <c r="B670" s="24" t="s">
        <v>499</v>
      </c>
      <c r="C670" s="12" t="s">
        <v>551</v>
      </c>
      <c r="D670" s="58"/>
      <c r="E670" s="39" t="str">
        <f t="shared" si="44"/>
        <v>Еще фото</v>
      </c>
      <c r="F670" s="29" t="s">
        <v>117</v>
      </c>
      <c r="G670" s="24" t="s">
        <v>77</v>
      </c>
      <c r="H670" s="24" t="s">
        <v>78</v>
      </c>
      <c r="I670" s="24" t="s">
        <v>79</v>
      </c>
      <c r="J670" s="14" t="s">
        <v>70</v>
      </c>
      <c r="K670" s="15" t="s">
        <v>46</v>
      </c>
      <c r="L670" s="60"/>
      <c r="M670" s="14" t="s">
        <v>553</v>
      </c>
      <c r="N670" s="14" t="s">
        <v>289</v>
      </c>
      <c r="O670" s="14"/>
      <c r="P670" s="15" t="s">
        <v>93</v>
      </c>
      <c r="Q670" s="16">
        <v>24499</v>
      </c>
      <c r="R670" s="17">
        <v>40</v>
      </c>
      <c r="S670" s="18">
        <v>16904.309999999998</v>
      </c>
      <c r="T670" s="19" t="s">
        <v>83</v>
      </c>
      <c r="U670" s="20" t="s">
        <v>114</v>
      </c>
      <c r="V670" s="28">
        <v>37.5</v>
      </c>
      <c r="W670" s="22">
        <v>6</v>
      </c>
      <c r="X670" s="23"/>
    </row>
    <row r="671" spans="1:24" s="1" customFormat="1" ht="17" customHeight="1" x14ac:dyDescent="0.3">
      <c r="A671" s="24" t="s">
        <v>23</v>
      </c>
      <c r="B671" s="24" t="s">
        <v>499</v>
      </c>
      <c r="C671" s="12" t="s">
        <v>551</v>
      </c>
      <c r="D671" s="58"/>
      <c r="E671" s="39" t="str">
        <f t="shared" si="44"/>
        <v>Еще фото</v>
      </c>
      <c r="F671" s="29" t="s">
        <v>117</v>
      </c>
      <c r="G671" s="24" t="s">
        <v>77</v>
      </c>
      <c r="H671" s="24" t="s">
        <v>78</v>
      </c>
      <c r="I671" s="24" t="s">
        <v>79</v>
      </c>
      <c r="J671" s="14" t="s">
        <v>70</v>
      </c>
      <c r="K671" s="15" t="s">
        <v>46</v>
      </c>
      <c r="L671" s="60"/>
      <c r="M671" s="14" t="s">
        <v>553</v>
      </c>
      <c r="N671" s="14" t="s">
        <v>289</v>
      </c>
      <c r="O671" s="14"/>
      <c r="P671" s="15" t="s">
        <v>93</v>
      </c>
      <c r="Q671" s="16">
        <v>24499</v>
      </c>
      <c r="R671" s="17">
        <v>40</v>
      </c>
      <c r="S671" s="18">
        <v>16904.309999999998</v>
      </c>
      <c r="T671" s="19" t="s">
        <v>83</v>
      </c>
      <c r="U671" s="20" t="s">
        <v>101</v>
      </c>
      <c r="V671" s="22">
        <v>38</v>
      </c>
      <c r="W671" s="22">
        <v>7</v>
      </c>
      <c r="X671" s="23"/>
    </row>
    <row r="672" spans="1:24" s="1" customFormat="1" ht="17" customHeight="1" x14ac:dyDescent="0.3">
      <c r="A672" s="24" t="s">
        <v>23</v>
      </c>
      <c r="B672" s="24" t="s">
        <v>499</v>
      </c>
      <c r="C672" s="12" t="s">
        <v>551</v>
      </c>
      <c r="D672" s="58"/>
      <c r="E672" s="39" t="str">
        <f t="shared" si="44"/>
        <v>Еще фото</v>
      </c>
      <c r="F672" s="29" t="s">
        <v>117</v>
      </c>
      <c r="G672" s="24" t="s">
        <v>77</v>
      </c>
      <c r="H672" s="24" t="s">
        <v>78</v>
      </c>
      <c r="I672" s="24" t="s">
        <v>79</v>
      </c>
      <c r="J672" s="14" t="s">
        <v>70</v>
      </c>
      <c r="K672" s="15" t="s">
        <v>46</v>
      </c>
      <c r="L672" s="60"/>
      <c r="M672" s="14" t="s">
        <v>553</v>
      </c>
      <c r="N672" s="14" t="s">
        <v>289</v>
      </c>
      <c r="O672" s="14"/>
      <c r="P672" s="15" t="s">
        <v>93</v>
      </c>
      <c r="Q672" s="16">
        <v>24499</v>
      </c>
      <c r="R672" s="17">
        <v>40</v>
      </c>
      <c r="S672" s="18">
        <v>16904.309999999998</v>
      </c>
      <c r="T672" s="19" t="s">
        <v>83</v>
      </c>
      <c r="U672" s="20" t="s">
        <v>109</v>
      </c>
      <c r="V672" s="28">
        <v>38.5</v>
      </c>
      <c r="W672" s="22">
        <v>1</v>
      </c>
      <c r="X672" s="23"/>
    </row>
    <row r="673" spans="1:24" s="1" customFormat="1" ht="17" customHeight="1" x14ac:dyDescent="0.3">
      <c r="A673" s="24" t="s">
        <v>23</v>
      </c>
      <c r="B673" s="24" t="s">
        <v>499</v>
      </c>
      <c r="C673" s="12" t="s">
        <v>551</v>
      </c>
      <c r="D673" s="58"/>
      <c r="E673" s="39" t="str">
        <f t="shared" si="44"/>
        <v>Еще фото</v>
      </c>
      <c r="F673" s="29" t="s">
        <v>117</v>
      </c>
      <c r="G673" s="24" t="s">
        <v>77</v>
      </c>
      <c r="H673" s="24" t="s">
        <v>78</v>
      </c>
      <c r="I673" s="24" t="s">
        <v>79</v>
      </c>
      <c r="J673" s="14" t="s">
        <v>70</v>
      </c>
      <c r="K673" s="15" t="s">
        <v>46</v>
      </c>
      <c r="L673" s="60"/>
      <c r="M673" s="14" t="s">
        <v>553</v>
      </c>
      <c r="N673" s="14" t="s">
        <v>289</v>
      </c>
      <c r="O673" s="14"/>
      <c r="P673" s="15" t="s">
        <v>93</v>
      </c>
      <c r="Q673" s="16">
        <v>24499</v>
      </c>
      <c r="R673" s="17">
        <v>40</v>
      </c>
      <c r="S673" s="18">
        <v>16904.309999999998</v>
      </c>
      <c r="T673" s="19" t="s">
        <v>83</v>
      </c>
      <c r="U673" s="20" t="s">
        <v>94</v>
      </c>
      <c r="V673" s="22">
        <v>39</v>
      </c>
      <c r="W673" s="22">
        <v>2</v>
      </c>
      <c r="X673" s="23"/>
    </row>
    <row r="674" spans="1:24" s="1" customFormat="1" ht="22.05" customHeight="1" x14ac:dyDescent="0.3">
      <c r="A674" s="24" t="s">
        <v>23</v>
      </c>
      <c r="B674" s="24" t="s">
        <v>499</v>
      </c>
      <c r="C674" s="12" t="s">
        <v>551</v>
      </c>
      <c r="D674" s="59"/>
      <c r="E674" s="39" t="str">
        <f t="shared" si="44"/>
        <v>Еще фото</v>
      </c>
      <c r="F674" s="29" t="s">
        <v>117</v>
      </c>
      <c r="G674" s="24" t="s">
        <v>77</v>
      </c>
      <c r="H674" s="24" t="s">
        <v>78</v>
      </c>
      <c r="I674" s="24" t="s">
        <v>79</v>
      </c>
      <c r="J674" s="14" t="s">
        <v>70</v>
      </c>
      <c r="K674" s="15" t="s">
        <v>46</v>
      </c>
      <c r="L674" s="56"/>
      <c r="M674" s="14" t="s">
        <v>553</v>
      </c>
      <c r="N674" s="14" t="s">
        <v>289</v>
      </c>
      <c r="O674" s="14"/>
      <c r="P674" s="15" t="s">
        <v>93</v>
      </c>
      <c r="Q674" s="16">
        <v>24499</v>
      </c>
      <c r="R674" s="17">
        <v>40</v>
      </c>
      <c r="S674" s="18">
        <v>16904.309999999998</v>
      </c>
      <c r="T674" s="19" t="s">
        <v>83</v>
      </c>
      <c r="U674" s="20" t="s">
        <v>95</v>
      </c>
      <c r="V674" s="22">
        <v>40</v>
      </c>
      <c r="W674" s="22">
        <v>3</v>
      </c>
      <c r="X674" s="23"/>
    </row>
    <row r="675" spans="1:24" s="1" customFormat="1" ht="26" customHeight="1" x14ac:dyDescent="0.3">
      <c r="A675" s="11" t="s">
        <v>23</v>
      </c>
      <c r="B675" s="11" t="s">
        <v>554</v>
      </c>
      <c r="C675" s="12" t="s">
        <v>555</v>
      </c>
      <c r="D675" s="57"/>
      <c r="E675" s="39" t="str">
        <f>HYPERLINK("https://www.google.ru/search?q=1013A179-020&amp;newwindow=1&amp;tbm=isch","Еще фото")</f>
        <v>Еще фото</v>
      </c>
      <c r="F675" s="29" t="s">
        <v>117</v>
      </c>
      <c r="G675" s="11" t="s">
        <v>77</v>
      </c>
      <c r="H675" s="11" t="s">
        <v>78</v>
      </c>
      <c r="I675" s="14" t="s">
        <v>79</v>
      </c>
      <c r="J675" s="14" t="s">
        <v>153</v>
      </c>
      <c r="K675" s="15" t="s">
        <v>71</v>
      </c>
      <c r="L675" s="55" t="s">
        <v>556</v>
      </c>
      <c r="M675" s="14"/>
      <c r="N675" s="14" t="s">
        <v>202</v>
      </c>
      <c r="O675" s="14"/>
      <c r="P675" s="15" t="s">
        <v>119</v>
      </c>
      <c r="Q675" s="16">
        <v>22099</v>
      </c>
      <c r="R675" s="17">
        <v>40</v>
      </c>
      <c r="S675" s="18">
        <v>15248.309999999998</v>
      </c>
      <c r="T675" s="19" t="s">
        <v>83</v>
      </c>
      <c r="U675" s="20" t="s">
        <v>101</v>
      </c>
      <c r="V675" s="22">
        <v>40</v>
      </c>
      <c r="W675" s="22">
        <v>2</v>
      </c>
      <c r="X675" s="23"/>
    </row>
    <row r="676" spans="1:24" s="1" customFormat="1" ht="26" customHeight="1" x14ac:dyDescent="0.3">
      <c r="A676" s="24" t="s">
        <v>23</v>
      </c>
      <c r="B676" s="24" t="s">
        <v>554</v>
      </c>
      <c r="C676" s="12" t="s">
        <v>555</v>
      </c>
      <c r="D676" s="58"/>
      <c r="E676" s="39" t="str">
        <f>HYPERLINK("https://www.google.ru/search?q=1013A179-020&amp;newwindow=1&amp;tbm=isch","Еще фото")</f>
        <v>Еще фото</v>
      </c>
      <c r="F676" s="29" t="s">
        <v>117</v>
      </c>
      <c r="G676" s="24" t="s">
        <v>77</v>
      </c>
      <c r="H676" s="24" t="s">
        <v>78</v>
      </c>
      <c r="I676" s="24" t="s">
        <v>79</v>
      </c>
      <c r="J676" s="14" t="s">
        <v>153</v>
      </c>
      <c r="K676" s="15" t="s">
        <v>71</v>
      </c>
      <c r="L676" s="60"/>
      <c r="M676" s="14"/>
      <c r="N676" s="14" t="s">
        <v>202</v>
      </c>
      <c r="O676" s="14"/>
      <c r="P676" s="15" t="s">
        <v>119</v>
      </c>
      <c r="Q676" s="16">
        <v>22099</v>
      </c>
      <c r="R676" s="17">
        <v>40</v>
      </c>
      <c r="S676" s="18">
        <v>15248.309999999998</v>
      </c>
      <c r="T676" s="19" t="s">
        <v>83</v>
      </c>
      <c r="U676" s="20" t="s">
        <v>109</v>
      </c>
      <c r="V676" s="28">
        <v>40.5</v>
      </c>
      <c r="W676" s="22">
        <v>8</v>
      </c>
      <c r="X676" s="23"/>
    </row>
    <row r="677" spans="1:24" s="1" customFormat="1" ht="26" customHeight="1" x14ac:dyDescent="0.3">
      <c r="A677" s="24" t="s">
        <v>23</v>
      </c>
      <c r="B677" s="24" t="s">
        <v>554</v>
      </c>
      <c r="C677" s="12" t="s">
        <v>555</v>
      </c>
      <c r="D677" s="58"/>
      <c r="E677" s="39" t="str">
        <f>HYPERLINK("https://www.google.ru/search?q=1013A179-020&amp;newwindow=1&amp;tbm=isch","Еще фото")</f>
        <v>Еще фото</v>
      </c>
      <c r="F677" s="29" t="s">
        <v>117</v>
      </c>
      <c r="G677" s="24" t="s">
        <v>77</v>
      </c>
      <c r="H677" s="24" t="s">
        <v>78</v>
      </c>
      <c r="I677" s="24" t="s">
        <v>79</v>
      </c>
      <c r="J677" s="14" t="s">
        <v>153</v>
      </c>
      <c r="K677" s="15" t="s">
        <v>71</v>
      </c>
      <c r="L677" s="60"/>
      <c r="M677" s="14"/>
      <c r="N677" s="14" t="s">
        <v>202</v>
      </c>
      <c r="O677" s="14"/>
      <c r="P677" s="15" t="s">
        <v>119</v>
      </c>
      <c r="Q677" s="16">
        <v>22099</v>
      </c>
      <c r="R677" s="17">
        <v>40</v>
      </c>
      <c r="S677" s="18">
        <v>15248.309999999998</v>
      </c>
      <c r="T677" s="19" t="s">
        <v>83</v>
      </c>
      <c r="U677" s="20" t="s">
        <v>95</v>
      </c>
      <c r="V677" s="22">
        <v>42</v>
      </c>
      <c r="W677" s="22">
        <v>8</v>
      </c>
      <c r="X677" s="23"/>
    </row>
    <row r="678" spans="1:24" s="1" customFormat="1" ht="26" customHeight="1" x14ac:dyDescent="0.3">
      <c r="A678" s="24" t="s">
        <v>23</v>
      </c>
      <c r="B678" s="24" t="s">
        <v>554</v>
      </c>
      <c r="C678" s="12" t="s">
        <v>555</v>
      </c>
      <c r="D678" s="59"/>
      <c r="E678" s="39" t="str">
        <f>HYPERLINK("https://www.google.ru/search?q=1013A179-020&amp;newwindow=1&amp;tbm=isch","Еще фото")</f>
        <v>Еще фото</v>
      </c>
      <c r="F678" s="29" t="s">
        <v>117</v>
      </c>
      <c r="G678" s="24" t="s">
        <v>77</v>
      </c>
      <c r="H678" s="24" t="s">
        <v>78</v>
      </c>
      <c r="I678" s="24" t="s">
        <v>79</v>
      </c>
      <c r="J678" s="14" t="s">
        <v>153</v>
      </c>
      <c r="K678" s="15" t="s">
        <v>71</v>
      </c>
      <c r="L678" s="56"/>
      <c r="M678" s="14"/>
      <c r="N678" s="14" t="s">
        <v>202</v>
      </c>
      <c r="O678" s="14"/>
      <c r="P678" s="15" t="s">
        <v>119</v>
      </c>
      <c r="Q678" s="16">
        <v>22099</v>
      </c>
      <c r="R678" s="17">
        <v>40</v>
      </c>
      <c r="S678" s="18">
        <v>15248.309999999998</v>
      </c>
      <c r="T678" s="19" t="s">
        <v>83</v>
      </c>
      <c r="U678" s="20" t="s">
        <v>96</v>
      </c>
      <c r="V678" s="28">
        <v>42.5</v>
      </c>
      <c r="W678" s="22">
        <v>2</v>
      </c>
      <c r="X678" s="23"/>
    </row>
    <row r="679" spans="1:24" s="1" customFormat="1" ht="11" customHeight="1" x14ac:dyDescent="0.3">
      <c r="A679" s="11" t="s">
        <v>23</v>
      </c>
      <c r="B679" s="11" t="s">
        <v>554</v>
      </c>
      <c r="C679" s="12" t="s">
        <v>557</v>
      </c>
      <c r="D679" s="57"/>
      <c r="E679" s="39" t="str">
        <f t="shared" ref="E679:E687" si="45">HYPERLINK("https://www.google.ru/search?q=1013A179-400&amp;newwindow=1&amp;tbm=isch","Еще фото")</f>
        <v>Еще фото</v>
      </c>
      <c r="F679" s="29" t="s">
        <v>117</v>
      </c>
      <c r="G679" s="11" t="s">
        <v>77</v>
      </c>
      <c r="H679" s="11" t="s">
        <v>78</v>
      </c>
      <c r="I679" s="14" t="s">
        <v>79</v>
      </c>
      <c r="J679" s="14" t="s">
        <v>153</v>
      </c>
      <c r="K679" s="15" t="s">
        <v>71</v>
      </c>
      <c r="L679" s="55"/>
      <c r="M679" s="14"/>
      <c r="N679" s="14" t="s">
        <v>33</v>
      </c>
      <c r="O679" s="14"/>
      <c r="P679" s="15" t="s">
        <v>119</v>
      </c>
      <c r="Q679" s="16">
        <v>22099</v>
      </c>
      <c r="R679" s="17">
        <v>40</v>
      </c>
      <c r="S679" s="18">
        <v>15248.309999999998</v>
      </c>
      <c r="T679" s="19" t="s">
        <v>83</v>
      </c>
      <c r="U679" s="20" t="s">
        <v>84</v>
      </c>
      <c r="V679" s="28">
        <v>36.5</v>
      </c>
      <c r="W679" s="22">
        <v>3</v>
      </c>
      <c r="X679" s="23"/>
    </row>
    <row r="680" spans="1:24" s="1" customFormat="1" ht="11" customHeight="1" x14ac:dyDescent="0.3">
      <c r="A680" s="24" t="s">
        <v>23</v>
      </c>
      <c r="B680" s="24" t="s">
        <v>554</v>
      </c>
      <c r="C680" s="12" t="s">
        <v>557</v>
      </c>
      <c r="D680" s="58"/>
      <c r="E680" s="39" t="str">
        <f t="shared" si="45"/>
        <v>Еще фото</v>
      </c>
      <c r="F680" s="29" t="s">
        <v>117</v>
      </c>
      <c r="G680" s="24" t="s">
        <v>77</v>
      </c>
      <c r="H680" s="24" t="s">
        <v>78</v>
      </c>
      <c r="I680" s="24" t="s">
        <v>79</v>
      </c>
      <c r="J680" s="14" t="s">
        <v>153</v>
      </c>
      <c r="K680" s="15" t="s">
        <v>71</v>
      </c>
      <c r="L680" s="60"/>
      <c r="M680" s="14"/>
      <c r="N680" s="14" t="s">
        <v>33</v>
      </c>
      <c r="O680" s="14"/>
      <c r="P680" s="15" t="s">
        <v>119</v>
      </c>
      <c r="Q680" s="16">
        <v>22099</v>
      </c>
      <c r="R680" s="17">
        <v>40</v>
      </c>
      <c r="S680" s="18">
        <v>15248.309999999998</v>
      </c>
      <c r="T680" s="19" t="s">
        <v>83</v>
      </c>
      <c r="U680" s="20" t="s">
        <v>85</v>
      </c>
      <c r="V680" s="28">
        <v>37.5</v>
      </c>
      <c r="W680" s="22">
        <v>2</v>
      </c>
      <c r="X680" s="23"/>
    </row>
    <row r="681" spans="1:24" s="1" customFormat="1" ht="11" customHeight="1" x14ac:dyDescent="0.3">
      <c r="A681" s="24" t="s">
        <v>23</v>
      </c>
      <c r="B681" s="24" t="s">
        <v>554</v>
      </c>
      <c r="C681" s="12" t="s">
        <v>557</v>
      </c>
      <c r="D681" s="58"/>
      <c r="E681" s="39" t="str">
        <f t="shared" si="45"/>
        <v>Еще фото</v>
      </c>
      <c r="F681" s="29" t="s">
        <v>117</v>
      </c>
      <c r="G681" s="24" t="s">
        <v>77</v>
      </c>
      <c r="H681" s="24" t="s">
        <v>78</v>
      </c>
      <c r="I681" s="24" t="s">
        <v>79</v>
      </c>
      <c r="J681" s="14" t="s">
        <v>153</v>
      </c>
      <c r="K681" s="15" t="s">
        <v>71</v>
      </c>
      <c r="L681" s="60"/>
      <c r="M681" s="14"/>
      <c r="N681" s="14" t="s">
        <v>33</v>
      </c>
      <c r="O681" s="14"/>
      <c r="P681" s="15" t="s">
        <v>119</v>
      </c>
      <c r="Q681" s="16">
        <v>22099</v>
      </c>
      <c r="R681" s="17">
        <v>40</v>
      </c>
      <c r="S681" s="18">
        <v>15248.309999999998</v>
      </c>
      <c r="T681" s="19" t="s">
        <v>83</v>
      </c>
      <c r="U681" s="20" t="s">
        <v>86</v>
      </c>
      <c r="V681" s="22">
        <v>38</v>
      </c>
      <c r="W681" s="22">
        <v>1</v>
      </c>
      <c r="X681" s="23"/>
    </row>
    <row r="682" spans="1:24" s="1" customFormat="1" ht="11" customHeight="1" x14ac:dyDescent="0.3">
      <c r="A682" s="24" t="s">
        <v>23</v>
      </c>
      <c r="B682" s="24" t="s">
        <v>554</v>
      </c>
      <c r="C682" s="12" t="s">
        <v>557</v>
      </c>
      <c r="D682" s="58"/>
      <c r="E682" s="39" t="str">
        <f t="shared" si="45"/>
        <v>Еще фото</v>
      </c>
      <c r="F682" s="29" t="s">
        <v>117</v>
      </c>
      <c r="G682" s="24" t="s">
        <v>77</v>
      </c>
      <c r="H682" s="24" t="s">
        <v>78</v>
      </c>
      <c r="I682" s="24" t="s">
        <v>79</v>
      </c>
      <c r="J682" s="14" t="s">
        <v>153</v>
      </c>
      <c r="K682" s="15" t="s">
        <v>71</v>
      </c>
      <c r="L682" s="60"/>
      <c r="M682" s="14"/>
      <c r="N682" s="14" t="s">
        <v>33</v>
      </c>
      <c r="O682" s="14"/>
      <c r="P682" s="15" t="s">
        <v>119</v>
      </c>
      <c r="Q682" s="16">
        <v>22099</v>
      </c>
      <c r="R682" s="17">
        <v>40</v>
      </c>
      <c r="S682" s="18">
        <v>15248.309999999998</v>
      </c>
      <c r="T682" s="19" t="s">
        <v>83</v>
      </c>
      <c r="U682" s="20" t="s">
        <v>87</v>
      </c>
      <c r="V682" s="28">
        <v>38.5</v>
      </c>
      <c r="W682" s="22">
        <v>1</v>
      </c>
      <c r="X682" s="23"/>
    </row>
    <row r="683" spans="1:24" s="1" customFormat="1" ht="11" customHeight="1" x14ac:dyDescent="0.3">
      <c r="A683" s="24" t="s">
        <v>23</v>
      </c>
      <c r="B683" s="24" t="s">
        <v>554</v>
      </c>
      <c r="C683" s="12" t="s">
        <v>557</v>
      </c>
      <c r="D683" s="58"/>
      <c r="E683" s="39" t="str">
        <f t="shared" si="45"/>
        <v>Еще фото</v>
      </c>
      <c r="F683" s="29" t="s">
        <v>117</v>
      </c>
      <c r="G683" s="24" t="s">
        <v>77</v>
      </c>
      <c r="H683" s="24" t="s">
        <v>78</v>
      </c>
      <c r="I683" s="24" t="s">
        <v>79</v>
      </c>
      <c r="J683" s="14" t="s">
        <v>153</v>
      </c>
      <c r="K683" s="15" t="s">
        <v>71</v>
      </c>
      <c r="L683" s="60"/>
      <c r="M683" s="14"/>
      <c r="N683" s="14" t="s">
        <v>33</v>
      </c>
      <c r="O683" s="14"/>
      <c r="P683" s="15" t="s">
        <v>119</v>
      </c>
      <c r="Q683" s="16">
        <v>22099</v>
      </c>
      <c r="R683" s="17">
        <v>40</v>
      </c>
      <c r="S683" s="18">
        <v>15248.309999999998</v>
      </c>
      <c r="T683" s="19" t="s">
        <v>83</v>
      </c>
      <c r="U683" s="20" t="s">
        <v>114</v>
      </c>
      <c r="V683" s="22">
        <v>39</v>
      </c>
      <c r="W683" s="22">
        <v>3</v>
      </c>
      <c r="X683" s="23"/>
    </row>
    <row r="684" spans="1:24" s="1" customFormat="1" ht="11" customHeight="1" x14ac:dyDescent="0.3">
      <c r="A684" s="24" t="s">
        <v>23</v>
      </c>
      <c r="B684" s="24" t="s">
        <v>554</v>
      </c>
      <c r="C684" s="12" t="s">
        <v>557</v>
      </c>
      <c r="D684" s="58"/>
      <c r="E684" s="39" t="str">
        <f t="shared" si="45"/>
        <v>Еще фото</v>
      </c>
      <c r="F684" s="29" t="s">
        <v>117</v>
      </c>
      <c r="G684" s="24" t="s">
        <v>77</v>
      </c>
      <c r="H684" s="24" t="s">
        <v>78</v>
      </c>
      <c r="I684" s="24" t="s">
        <v>79</v>
      </c>
      <c r="J684" s="14" t="s">
        <v>153</v>
      </c>
      <c r="K684" s="15" t="s">
        <v>71</v>
      </c>
      <c r="L684" s="60"/>
      <c r="M684" s="14"/>
      <c r="N684" s="14" t="s">
        <v>33</v>
      </c>
      <c r="O684" s="14"/>
      <c r="P684" s="15" t="s">
        <v>119</v>
      </c>
      <c r="Q684" s="16">
        <v>22099</v>
      </c>
      <c r="R684" s="17">
        <v>40</v>
      </c>
      <c r="S684" s="18">
        <v>15248.309999999998</v>
      </c>
      <c r="T684" s="19" t="s">
        <v>83</v>
      </c>
      <c r="U684" s="20" t="s">
        <v>101</v>
      </c>
      <c r="V684" s="22">
        <v>40</v>
      </c>
      <c r="W684" s="22">
        <v>3</v>
      </c>
      <c r="X684" s="23"/>
    </row>
    <row r="685" spans="1:24" s="1" customFormat="1" ht="11" customHeight="1" x14ac:dyDescent="0.3">
      <c r="A685" s="24" t="s">
        <v>23</v>
      </c>
      <c r="B685" s="24" t="s">
        <v>554</v>
      </c>
      <c r="C685" s="12" t="s">
        <v>557</v>
      </c>
      <c r="D685" s="58"/>
      <c r="E685" s="39" t="str">
        <f t="shared" si="45"/>
        <v>Еще фото</v>
      </c>
      <c r="F685" s="29" t="s">
        <v>117</v>
      </c>
      <c r="G685" s="24" t="s">
        <v>77</v>
      </c>
      <c r="H685" s="24" t="s">
        <v>78</v>
      </c>
      <c r="I685" s="24" t="s">
        <v>79</v>
      </c>
      <c r="J685" s="14" t="s">
        <v>153</v>
      </c>
      <c r="K685" s="15" t="s">
        <v>71</v>
      </c>
      <c r="L685" s="60"/>
      <c r="M685" s="14"/>
      <c r="N685" s="14" t="s">
        <v>33</v>
      </c>
      <c r="O685" s="14"/>
      <c r="P685" s="15" t="s">
        <v>119</v>
      </c>
      <c r="Q685" s="16">
        <v>22099</v>
      </c>
      <c r="R685" s="17">
        <v>40</v>
      </c>
      <c r="S685" s="18">
        <v>15248.309999999998</v>
      </c>
      <c r="T685" s="19" t="s">
        <v>83</v>
      </c>
      <c r="U685" s="20" t="s">
        <v>109</v>
      </c>
      <c r="V685" s="28">
        <v>40.5</v>
      </c>
      <c r="W685" s="22">
        <v>3</v>
      </c>
      <c r="X685" s="23"/>
    </row>
    <row r="686" spans="1:24" s="1" customFormat="1" ht="11" customHeight="1" x14ac:dyDescent="0.3">
      <c r="A686" s="24" t="s">
        <v>23</v>
      </c>
      <c r="B686" s="24" t="s">
        <v>554</v>
      </c>
      <c r="C686" s="12" t="s">
        <v>557</v>
      </c>
      <c r="D686" s="58"/>
      <c r="E686" s="39" t="str">
        <f t="shared" si="45"/>
        <v>Еще фото</v>
      </c>
      <c r="F686" s="29" t="s">
        <v>117</v>
      </c>
      <c r="G686" s="24" t="s">
        <v>77</v>
      </c>
      <c r="H686" s="24" t="s">
        <v>78</v>
      </c>
      <c r="I686" s="24" t="s">
        <v>79</v>
      </c>
      <c r="J686" s="14" t="s">
        <v>153</v>
      </c>
      <c r="K686" s="15" t="s">
        <v>71</v>
      </c>
      <c r="L686" s="60"/>
      <c r="M686" s="14"/>
      <c r="N686" s="14" t="s">
        <v>33</v>
      </c>
      <c r="O686" s="14"/>
      <c r="P686" s="15" t="s">
        <v>119</v>
      </c>
      <c r="Q686" s="16">
        <v>22099</v>
      </c>
      <c r="R686" s="17">
        <v>40</v>
      </c>
      <c r="S686" s="18">
        <v>15248.309999999998</v>
      </c>
      <c r="T686" s="19" t="s">
        <v>83</v>
      </c>
      <c r="U686" s="20" t="s">
        <v>96</v>
      </c>
      <c r="V686" s="28">
        <v>42.5</v>
      </c>
      <c r="W686" s="22">
        <v>2</v>
      </c>
      <c r="X686" s="23"/>
    </row>
    <row r="687" spans="1:24" s="1" customFormat="1" ht="11" customHeight="1" x14ac:dyDescent="0.3">
      <c r="A687" s="24" t="s">
        <v>23</v>
      </c>
      <c r="B687" s="24" t="s">
        <v>554</v>
      </c>
      <c r="C687" s="12" t="s">
        <v>557</v>
      </c>
      <c r="D687" s="59"/>
      <c r="E687" s="39" t="str">
        <f t="shared" si="45"/>
        <v>Еще фото</v>
      </c>
      <c r="F687" s="29" t="s">
        <v>117</v>
      </c>
      <c r="G687" s="24" t="s">
        <v>77</v>
      </c>
      <c r="H687" s="24" t="s">
        <v>78</v>
      </c>
      <c r="I687" s="24" t="s">
        <v>79</v>
      </c>
      <c r="J687" s="14" t="s">
        <v>153</v>
      </c>
      <c r="K687" s="15" t="s">
        <v>71</v>
      </c>
      <c r="L687" s="56"/>
      <c r="M687" s="14"/>
      <c r="N687" s="14" t="s">
        <v>33</v>
      </c>
      <c r="O687" s="14"/>
      <c r="P687" s="15" t="s">
        <v>119</v>
      </c>
      <c r="Q687" s="16">
        <v>22099</v>
      </c>
      <c r="R687" s="17">
        <v>40</v>
      </c>
      <c r="S687" s="18">
        <v>15248.309999999998</v>
      </c>
      <c r="T687" s="19" t="s">
        <v>83</v>
      </c>
      <c r="U687" s="20" t="s">
        <v>120</v>
      </c>
      <c r="V687" s="22">
        <v>45</v>
      </c>
      <c r="W687" s="22">
        <v>1</v>
      </c>
      <c r="X687" s="23"/>
    </row>
    <row r="688" spans="1:24" s="1" customFormat="1" ht="11" customHeight="1" x14ac:dyDescent="0.3">
      <c r="A688" s="11" t="s">
        <v>23</v>
      </c>
      <c r="B688" s="11" t="s">
        <v>558</v>
      </c>
      <c r="C688" s="12" t="s">
        <v>559</v>
      </c>
      <c r="D688" s="57"/>
      <c r="E688" s="39" t="str">
        <f t="shared" ref="E688:E696" si="46">HYPERLINK("https://www.google.ru/search?q=1013A183-100&amp;newwindow=1&amp;tbm=isch","Еще фото")</f>
        <v>Еще фото</v>
      </c>
      <c r="F688" s="29" t="s">
        <v>117</v>
      </c>
      <c r="G688" s="11" t="s">
        <v>77</v>
      </c>
      <c r="H688" s="11" t="s">
        <v>78</v>
      </c>
      <c r="I688" s="14" t="s">
        <v>79</v>
      </c>
      <c r="J688" s="14" t="s">
        <v>70</v>
      </c>
      <c r="K688" s="15" t="s">
        <v>71</v>
      </c>
      <c r="L688" s="55" t="s">
        <v>560</v>
      </c>
      <c r="M688" s="14"/>
      <c r="N688" s="14" t="s">
        <v>169</v>
      </c>
      <c r="O688" s="14"/>
      <c r="P688" s="15" t="s">
        <v>93</v>
      </c>
      <c r="Q688" s="16">
        <v>23299</v>
      </c>
      <c r="R688" s="17">
        <v>40</v>
      </c>
      <c r="S688" s="18">
        <v>16076.309999999998</v>
      </c>
      <c r="T688" s="19" t="s">
        <v>83</v>
      </c>
      <c r="U688" s="20" t="s">
        <v>84</v>
      </c>
      <c r="V688" s="28">
        <v>36.5</v>
      </c>
      <c r="W688" s="22">
        <v>2</v>
      </c>
      <c r="X688" s="23"/>
    </row>
    <row r="689" spans="1:24" s="1" customFormat="1" ht="11" customHeight="1" x14ac:dyDescent="0.3">
      <c r="A689" s="24" t="s">
        <v>23</v>
      </c>
      <c r="B689" s="24" t="s">
        <v>558</v>
      </c>
      <c r="C689" s="12" t="s">
        <v>559</v>
      </c>
      <c r="D689" s="58"/>
      <c r="E689" s="39" t="str">
        <f t="shared" si="46"/>
        <v>Еще фото</v>
      </c>
      <c r="F689" s="29" t="s">
        <v>117</v>
      </c>
      <c r="G689" s="24" t="s">
        <v>77</v>
      </c>
      <c r="H689" s="24" t="s">
        <v>78</v>
      </c>
      <c r="I689" s="24" t="s">
        <v>79</v>
      </c>
      <c r="J689" s="14" t="s">
        <v>70</v>
      </c>
      <c r="K689" s="15" t="s">
        <v>71</v>
      </c>
      <c r="L689" s="60"/>
      <c r="M689" s="14"/>
      <c r="N689" s="14" t="s">
        <v>169</v>
      </c>
      <c r="O689" s="14"/>
      <c r="P689" s="15" t="s">
        <v>93</v>
      </c>
      <c r="Q689" s="16">
        <v>23299</v>
      </c>
      <c r="R689" s="17">
        <v>40</v>
      </c>
      <c r="S689" s="18">
        <v>16076.309999999998</v>
      </c>
      <c r="T689" s="19" t="s">
        <v>83</v>
      </c>
      <c r="U689" s="20" t="s">
        <v>85</v>
      </c>
      <c r="V689" s="28">
        <v>37.5</v>
      </c>
      <c r="W689" s="22">
        <v>1</v>
      </c>
      <c r="X689" s="23"/>
    </row>
    <row r="690" spans="1:24" s="1" customFormat="1" ht="11" customHeight="1" x14ac:dyDescent="0.3">
      <c r="A690" s="24" t="s">
        <v>23</v>
      </c>
      <c r="B690" s="24" t="s">
        <v>558</v>
      </c>
      <c r="C690" s="12" t="s">
        <v>559</v>
      </c>
      <c r="D690" s="58"/>
      <c r="E690" s="39" t="str">
        <f t="shared" si="46"/>
        <v>Еще фото</v>
      </c>
      <c r="F690" s="29" t="s">
        <v>117</v>
      </c>
      <c r="G690" s="24" t="s">
        <v>77</v>
      </c>
      <c r="H690" s="24" t="s">
        <v>78</v>
      </c>
      <c r="I690" s="24" t="s">
        <v>79</v>
      </c>
      <c r="J690" s="14" t="s">
        <v>70</v>
      </c>
      <c r="K690" s="15" t="s">
        <v>71</v>
      </c>
      <c r="L690" s="60"/>
      <c r="M690" s="14"/>
      <c r="N690" s="14" t="s">
        <v>169</v>
      </c>
      <c r="O690" s="14"/>
      <c r="P690" s="15" t="s">
        <v>93</v>
      </c>
      <c r="Q690" s="16">
        <v>23299</v>
      </c>
      <c r="R690" s="17">
        <v>40</v>
      </c>
      <c r="S690" s="18">
        <v>16076.309999999998</v>
      </c>
      <c r="T690" s="19" t="s">
        <v>83</v>
      </c>
      <c r="U690" s="20" t="s">
        <v>87</v>
      </c>
      <c r="V690" s="28">
        <v>38.5</v>
      </c>
      <c r="W690" s="22">
        <v>2</v>
      </c>
      <c r="X690" s="23"/>
    </row>
    <row r="691" spans="1:24" s="1" customFormat="1" ht="11" customHeight="1" x14ac:dyDescent="0.3">
      <c r="A691" s="24" t="s">
        <v>23</v>
      </c>
      <c r="B691" s="24" t="s">
        <v>558</v>
      </c>
      <c r="C691" s="12" t="s">
        <v>559</v>
      </c>
      <c r="D691" s="58"/>
      <c r="E691" s="39" t="str">
        <f t="shared" si="46"/>
        <v>Еще фото</v>
      </c>
      <c r="F691" s="29" t="s">
        <v>117</v>
      </c>
      <c r="G691" s="24" t="s">
        <v>77</v>
      </c>
      <c r="H691" s="24" t="s">
        <v>78</v>
      </c>
      <c r="I691" s="24" t="s">
        <v>79</v>
      </c>
      <c r="J691" s="14" t="s">
        <v>70</v>
      </c>
      <c r="K691" s="15" t="s">
        <v>71</v>
      </c>
      <c r="L691" s="60"/>
      <c r="M691" s="14"/>
      <c r="N691" s="14" t="s">
        <v>169</v>
      </c>
      <c r="O691" s="14"/>
      <c r="P691" s="15" t="s">
        <v>93</v>
      </c>
      <c r="Q691" s="16">
        <v>23299</v>
      </c>
      <c r="R691" s="17">
        <v>40</v>
      </c>
      <c r="S691" s="18">
        <v>16076.309999999998</v>
      </c>
      <c r="T691" s="19" t="s">
        <v>83</v>
      </c>
      <c r="U691" s="20" t="s">
        <v>114</v>
      </c>
      <c r="V691" s="22">
        <v>39</v>
      </c>
      <c r="W691" s="22">
        <v>3</v>
      </c>
      <c r="X691" s="23"/>
    </row>
    <row r="692" spans="1:24" s="1" customFormat="1" ht="11" customHeight="1" x14ac:dyDescent="0.3">
      <c r="A692" s="24" t="s">
        <v>23</v>
      </c>
      <c r="B692" s="24" t="s">
        <v>558</v>
      </c>
      <c r="C692" s="12" t="s">
        <v>559</v>
      </c>
      <c r="D692" s="58"/>
      <c r="E692" s="39" t="str">
        <f t="shared" si="46"/>
        <v>Еще фото</v>
      </c>
      <c r="F692" s="29" t="s">
        <v>117</v>
      </c>
      <c r="G692" s="24" t="s">
        <v>77</v>
      </c>
      <c r="H692" s="24" t="s">
        <v>78</v>
      </c>
      <c r="I692" s="24" t="s">
        <v>79</v>
      </c>
      <c r="J692" s="14" t="s">
        <v>70</v>
      </c>
      <c r="K692" s="15" t="s">
        <v>71</v>
      </c>
      <c r="L692" s="60"/>
      <c r="M692" s="14"/>
      <c r="N692" s="14" t="s">
        <v>169</v>
      </c>
      <c r="O692" s="14"/>
      <c r="P692" s="15" t="s">
        <v>93</v>
      </c>
      <c r="Q692" s="16">
        <v>23299</v>
      </c>
      <c r="R692" s="17">
        <v>40</v>
      </c>
      <c r="S692" s="18">
        <v>16076.309999999998</v>
      </c>
      <c r="T692" s="19" t="s">
        <v>83</v>
      </c>
      <c r="U692" s="20" t="s">
        <v>109</v>
      </c>
      <c r="V692" s="28">
        <v>40.5</v>
      </c>
      <c r="W692" s="22">
        <v>3</v>
      </c>
      <c r="X692" s="23"/>
    </row>
    <row r="693" spans="1:24" s="1" customFormat="1" ht="11" customHeight="1" x14ac:dyDescent="0.3">
      <c r="A693" s="24" t="s">
        <v>23</v>
      </c>
      <c r="B693" s="24" t="s">
        <v>558</v>
      </c>
      <c r="C693" s="12" t="s">
        <v>559</v>
      </c>
      <c r="D693" s="58"/>
      <c r="E693" s="39" t="str">
        <f t="shared" si="46"/>
        <v>Еще фото</v>
      </c>
      <c r="F693" s="29" t="s">
        <v>117</v>
      </c>
      <c r="G693" s="24" t="s">
        <v>77</v>
      </c>
      <c r="H693" s="24" t="s">
        <v>78</v>
      </c>
      <c r="I693" s="24" t="s">
        <v>79</v>
      </c>
      <c r="J693" s="14" t="s">
        <v>70</v>
      </c>
      <c r="K693" s="15" t="s">
        <v>71</v>
      </c>
      <c r="L693" s="60"/>
      <c r="M693" s="14"/>
      <c r="N693" s="14" t="s">
        <v>169</v>
      </c>
      <c r="O693" s="14"/>
      <c r="P693" s="15" t="s">
        <v>93</v>
      </c>
      <c r="Q693" s="16">
        <v>23299</v>
      </c>
      <c r="R693" s="17">
        <v>40</v>
      </c>
      <c r="S693" s="18">
        <v>16076.309999999998</v>
      </c>
      <c r="T693" s="19" t="s">
        <v>83</v>
      </c>
      <c r="U693" s="20" t="s">
        <v>94</v>
      </c>
      <c r="V693" s="22">
        <v>41</v>
      </c>
      <c r="W693" s="22">
        <v>2</v>
      </c>
      <c r="X693" s="23"/>
    </row>
    <row r="694" spans="1:24" s="1" customFormat="1" ht="11" customHeight="1" x14ac:dyDescent="0.3">
      <c r="A694" s="24" t="s">
        <v>23</v>
      </c>
      <c r="B694" s="24" t="s">
        <v>558</v>
      </c>
      <c r="C694" s="12" t="s">
        <v>559</v>
      </c>
      <c r="D694" s="58"/>
      <c r="E694" s="39" t="str">
        <f t="shared" si="46"/>
        <v>Еще фото</v>
      </c>
      <c r="F694" s="29" t="s">
        <v>117</v>
      </c>
      <c r="G694" s="24" t="s">
        <v>77</v>
      </c>
      <c r="H694" s="24" t="s">
        <v>78</v>
      </c>
      <c r="I694" s="24" t="s">
        <v>79</v>
      </c>
      <c r="J694" s="14" t="s">
        <v>70</v>
      </c>
      <c r="K694" s="15" t="s">
        <v>71</v>
      </c>
      <c r="L694" s="60"/>
      <c r="M694" s="14"/>
      <c r="N694" s="14" t="s">
        <v>169</v>
      </c>
      <c r="O694" s="14"/>
      <c r="P694" s="15" t="s">
        <v>93</v>
      </c>
      <c r="Q694" s="16">
        <v>23299</v>
      </c>
      <c r="R694" s="17">
        <v>40</v>
      </c>
      <c r="S694" s="18">
        <v>16076.309999999998</v>
      </c>
      <c r="T694" s="19" t="s">
        <v>83</v>
      </c>
      <c r="U694" s="20" t="s">
        <v>102</v>
      </c>
      <c r="V694" s="22">
        <v>43</v>
      </c>
      <c r="W694" s="22">
        <v>1</v>
      </c>
      <c r="X694" s="23"/>
    </row>
    <row r="695" spans="1:24" s="1" customFormat="1" ht="11" customHeight="1" x14ac:dyDescent="0.3">
      <c r="A695" s="24" t="s">
        <v>23</v>
      </c>
      <c r="B695" s="24" t="s">
        <v>558</v>
      </c>
      <c r="C695" s="12" t="s">
        <v>559</v>
      </c>
      <c r="D695" s="58"/>
      <c r="E695" s="39" t="str">
        <f t="shared" si="46"/>
        <v>Еще фото</v>
      </c>
      <c r="F695" s="29" t="s">
        <v>117</v>
      </c>
      <c r="G695" s="24" t="s">
        <v>77</v>
      </c>
      <c r="H695" s="24" t="s">
        <v>78</v>
      </c>
      <c r="I695" s="24" t="s">
        <v>79</v>
      </c>
      <c r="J695" s="14" t="s">
        <v>70</v>
      </c>
      <c r="K695" s="15" t="s">
        <v>71</v>
      </c>
      <c r="L695" s="60"/>
      <c r="M695" s="14"/>
      <c r="N695" s="14" t="s">
        <v>169</v>
      </c>
      <c r="O695" s="14"/>
      <c r="P695" s="15" t="s">
        <v>93</v>
      </c>
      <c r="Q695" s="16">
        <v>23299</v>
      </c>
      <c r="R695" s="17">
        <v>40</v>
      </c>
      <c r="S695" s="18">
        <v>16076.309999999998</v>
      </c>
      <c r="T695" s="19" t="s">
        <v>83</v>
      </c>
      <c r="U695" s="20" t="s">
        <v>296</v>
      </c>
      <c r="V695" s="28">
        <v>45.5</v>
      </c>
      <c r="W695" s="22">
        <v>2</v>
      </c>
      <c r="X695" s="23"/>
    </row>
    <row r="696" spans="1:24" s="1" customFormat="1" ht="11" customHeight="1" x14ac:dyDescent="0.3">
      <c r="A696" s="24" t="s">
        <v>23</v>
      </c>
      <c r="B696" s="24" t="s">
        <v>558</v>
      </c>
      <c r="C696" s="12" t="s">
        <v>559</v>
      </c>
      <c r="D696" s="59"/>
      <c r="E696" s="39" t="str">
        <f t="shared" si="46"/>
        <v>Еще фото</v>
      </c>
      <c r="F696" s="29" t="s">
        <v>117</v>
      </c>
      <c r="G696" s="24" t="s">
        <v>77</v>
      </c>
      <c r="H696" s="24" t="s">
        <v>78</v>
      </c>
      <c r="I696" s="24" t="s">
        <v>79</v>
      </c>
      <c r="J696" s="14" t="s">
        <v>70</v>
      </c>
      <c r="K696" s="15" t="s">
        <v>71</v>
      </c>
      <c r="L696" s="56"/>
      <c r="M696" s="14"/>
      <c r="N696" s="14" t="s">
        <v>169</v>
      </c>
      <c r="O696" s="14"/>
      <c r="P696" s="15" t="s">
        <v>93</v>
      </c>
      <c r="Q696" s="16">
        <v>23299</v>
      </c>
      <c r="R696" s="17">
        <v>40</v>
      </c>
      <c r="S696" s="18">
        <v>16076.309999999998</v>
      </c>
      <c r="T696" s="19" t="s">
        <v>83</v>
      </c>
      <c r="U696" s="20" t="s">
        <v>425</v>
      </c>
      <c r="V696" s="28">
        <v>46.5</v>
      </c>
      <c r="W696" s="22">
        <v>2</v>
      </c>
      <c r="X696" s="23"/>
    </row>
    <row r="697" spans="1:24" s="1" customFormat="1" ht="108" customHeight="1" x14ac:dyDescent="0.3">
      <c r="A697" s="11" t="s">
        <v>23</v>
      </c>
      <c r="B697" s="11" t="s">
        <v>558</v>
      </c>
      <c r="C697" s="12" t="s">
        <v>561</v>
      </c>
      <c r="D697" s="27"/>
      <c r="E697" s="39" t="str">
        <f>HYPERLINK("https://www.google.ru/search?q=1013A183-300&amp;newwindow=1&amp;tbm=isch","Еще фото")</f>
        <v>Еще фото</v>
      </c>
      <c r="F697" s="13" t="s">
        <v>106</v>
      </c>
      <c r="G697" s="11" t="s">
        <v>77</v>
      </c>
      <c r="H697" s="11" t="s">
        <v>78</v>
      </c>
      <c r="I697" s="14" t="s">
        <v>79</v>
      </c>
      <c r="J697" s="14" t="s">
        <v>70</v>
      </c>
      <c r="K697" s="15" t="s">
        <v>71</v>
      </c>
      <c r="L697" s="14" t="s">
        <v>560</v>
      </c>
      <c r="M697" s="14"/>
      <c r="N697" s="14" t="s">
        <v>100</v>
      </c>
      <c r="O697" s="14"/>
      <c r="P697" s="15" t="s">
        <v>93</v>
      </c>
      <c r="Q697" s="16">
        <v>23299</v>
      </c>
      <c r="R697" s="17">
        <v>40</v>
      </c>
      <c r="S697" s="18">
        <v>16076.309999999998</v>
      </c>
      <c r="T697" s="19" t="s">
        <v>83</v>
      </c>
      <c r="U697" s="20" t="s">
        <v>425</v>
      </c>
      <c r="V697" s="28">
        <v>46.5</v>
      </c>
      <c r="W697" s="22">
        <v>2</v>
      </c>
      <c r="X697" s="23"/>
    </row>
    <row r="698" spans="1:24" s="1" customFormat="1" ht="35" customHeight="1" x14ac:dyDescent="0.3">
      <c r="A698" s="11" t="s">
        <v>23</v>
      </c>
      <c r="B698" s="11" t="s">
        <v>381</v>
      </c>
      <c r="C698" s="12" t="s">
        <v>562</v>
      </c>
      <c r="D698" s="57"/>
      <c r="E698" s="39" t="str">
        <f>HYPERLINK("https://www.google.ru/search?q=1014A267-410&amp;newwindow=1&amp;tbm=isch","Еще фото")</f>
        <v>Еще фото</v>
      </c>
      <c r="F698" s="13"/>
      <c r="G698" s="11" t="s">
        <v>77</v>
      </c>
      <c r="H698" s="11" t="s">
        <v>78</v>
      </c>
      <c r="I698" s="14" t="s">
        <v>79</v>
      </c>
      <c r="J698" s="14" t="s">
        <v>70</v>
      </c>
      <c r="K698" s="15" t="s">
        <v>383</v>
      </c>
      <c r="L698" s="55" t="s">
        <v>384</v>
      </c>
      <c r="M698" s="14" t="s">
        <v>228</v>
      </c>
      <c r="N698" s="14" t="s">
        <v>33</v>
      </c>
      <c r="O698" s="14"/>
      <c r="P698" s="15" t="s">
        <v>119</v>
      </c>
      <c r="Q698" s="16">
        <v>7499</v>
      </c>
      <c r="R698" s="17">
        <v>40</v>
      </c>
      <c r="S698" s="18">
        <v>5174.3099999999995</v>
      </c>
      <c r="T698" s="19" t="s">
        <v>83</v>
      </c>
      <c r="U698" s="20" t="s">
        <v>563</v>
      </c>
      <c r="V698" s="22">
        <v>31</v>
      </c>
      <c r="W698" s="22">
        <v>1</v>
      </c>
      <c r="X698" s="23"/>
    </row>
    <row r="699" spans="1:24" s="1" customFormat="1" ht="35" customHeight="1" x14ac:dyDescent="0.3">
      <c r="A699" s="24" t="s">
        <v>23</v>
      </c>
      <c r="B699" s="24" t="s">
        <v>381</v>
      </c>
      <c r="C699" s="12" t="s">
        <v>562</v>
      </c>
      <c r="D699" s="58"/>
      <c r="E699" s="39" t="str">
        <f>HYPERLINK("https://www.google.ru/search?q=1014A267-410&amp;newwindow=1&amp;tbm=isch","Еще фото")</f>
        <v>Еще фото</v>
      </c>
      <c r="F699" s="13"/>
      <c r="G699" s="24" t="s">
        <v>77</v>
      </c>
      <c r="H699" s="24" t="s">
        <v>78</v>
      </c>
      <c r="I699" s="24" t="s">
        <v>79</v>
      </c>
      <c r="J699" s="14" t="s">
        <v>70</v>
      </c>
      <c r="K699" s="15" t="s">
        <v>383</v>
      </c>
      <c r="L699" s="60"/>
      <c r="M699" s="14" t="s">
        <v>228</v>
      </c>
      <c r="N699" s="14" t="s">
        <v>33</v>
      </c>
      <c r="O699" s="14"/>
      <c r="P699" s="15" t="s">
        <v>119</v>
      </c>
      <c r="Q699" s="16">
        <v>7499</v>
      </c>
      <c r="R699" s="17">
        <v>40</v>
      </c>
      <c r="S699" s="18">
        <v>5174.3099999999995</v>
      </c>
      <c r="T699" s="19" t="s">
        <v>83</v>
      </c>
      <c r="U699" s="20" t="s">
        <v>564</v>
      </c>
      <c r="V699" s="28">
        <v>32.5</v>
      </c>
      <c r="W699" s="22">
        <v>1</v>
      </c>
      <c r="X699" s="23"/>
    </row>
    <row r="700" spans="1:24" s="1" customFormat="1" ht="37.049999999999997" customHeight="1" x14ac:dyDescent="0.3">
      <c r="A700" s="24" t="s">
        <v>23</v>
      </c>
      <c r="B700" s="24" t="s">
        <v>381</v>
      </c>
      <c r="C700" s="12" t="s">
        <v>562</v>
      </c>
      <c r="D700" s="59"/>
      <c r="E700" s="39" t="str">
        <f>HYPERLINK("https://www.google.ru/search?q=1014A267-410&amp;newwindow=1&amp;tbm=isch","Еще фото")</f>
        <v>Еще фото</v>
      </c>
      <c r="F700" s="13"/>
      <c r="G700" s="24" t="s">
        <v>77</v>
      </c>
      <c r="H700" s="24" t="s">
        <v>78</v>
      </c>
      <c r="I700" s="24" t="s">
        <v>79</v>
      </c>
      <c r="J700" s="14" t="s">
        <v>70</v>
      </c>
      <c r="K700" s="15" t="s">
        <v>383</v>
      </c>
      <c r="L700" s="56"/>
      <c r="M700" s="14" t="s">
        <v>228</v>
      </c>
      <c r="N700" s="14" t="s">
        <v>33</v>
      </c>
      <c r="O700" s="14"/>
      <c r="P700" s="15" t="s">
        <v>119</v>
      </c>
      <c r="Q700" s="16">
        <v>7499</v>
      </c>
      <c r="R700" s="17">
        <v>40</v>
      </c>
      <c r="S700" s="18">
        <v>5174.3099999999995</v>
      </c>
      <c r="T700" s="19" t="s">
        <v>83</v>
      </c>
      <c r="U700" s="20" t="s">
        <v>385</v>
      </c>
      <c r="V700" s="28">
        <v>35.5</v>
      </c>
      <c r="W700" s="22">
        <v>1</v>
      </c>
      <c r="X700" s="23"/>
    </row>
    <row r="701" spans="1:24" s="1" customFormat="1" ht="108" customHeight="1" x14ac:dyDescent="0.3">
      <c r="A701" s="11" t="s">
        <v>23</v>
      </c>
      <c r="B701" s="11" t="s">
        <v>565</v>
      </c>
      <c r="C701" s="12" t="s">
        <v>566</v>
      </c>
      <c r="D701" s="27"/>
      <c r="E701" s="39" t="str">
        <f>HYPERLINK("https://www.google.ru/search?q=1014A296-020&amp;newwindow=1&amp;tbm=isch","Еще фото")</f>
        <v>Еще фото</v>
      </c>
      <c r="F701" s="13"/>
      <c r="G701" s="11" t="s">
        <v>77</v>
      </c>
      <c r="H701" s="11" t="s">
        <v>78</v>
      </c>
      <c r="I701" s="14" t="s">
        <v>79</v>
      </c>
      <c r="J701" s="14" t="s">
        <v>70</v>
      </c>
      <c r="K701" s="15" t="s">
        <v>383</v>
      </c>
      <c r="L701" s="14" t="s">
        <v>567</v>
      </c>
      <c r="M701" s="14" t="s">
        <v>568</v>
      </c>
      <c r="N701" s="14" t="s">
        <v>33</v>
      </c>
      <c r="O701" s="14"/>
      <c r="P701" s="15" t="s">
        <v>119</v>
      </c>
      <c r="Q701" s="16">
        <v>11999</v>
      </c>
      <c r="R701" s="17">
        <v>40</v>
      </c>
      <c r="S701" s="18">
        <v>8279.31</v>
      </c>
      <c r="T701" s="19" t="s">
        <v>83</v>
      </c>
      <c r="U701" s="20" t="s">
        <v>84</v>
      </c>
      <c r="V701" s="28">
        <v>36.5</v>
      </c>
      <c r="W701" s="22">
        <v>1</v>
      </c>
      <c r="X701" s="23"/>
    </row>
    <row r="702" spans="1:24" s="1" customFormat="1" ht="52.05" customHeight="1" x14ac:dyDescent="0.3">
      <c r="A702" s="11" t="s">
        <v>23</v>
      </c>
      <c r="B702" s="11" t="s">
        <v>569</v>
      </c>
      <c r="C702" s="12" t="s">
        <v>570</v>
      </c>
      <c r="D702" s="53"/>
      <c r="E702" s="39" t="str">
        <f>HYPERLINK("https://www.google.ru/search?q=1014A344-008&amp;newwindow=1&amp;tbm=isch","Еще фото")</f>
        <v>Еще фото</v>
      </c>
      <c r="F702" s="13"/>
      <c r="G702" s="11" t="s">
        <v>77</v>
      </c>
      <c r="H702" s="11" t="s">
        <v>78</v>
      </c>
      <c r="I702" s="14" t="s">
        <v>79</v>
      </c>
      <c r="J702" s="14" t="s">
        <v>70</v>
      </c>
      <c r="K702" s="15" t="s">
        <v>383</v>
      </c>
      <c r="L702" s="55" t="s">
        <v>571</v>
      </c>
      <c r="M702" s="14" t="s">
        <v>81</v>
      </c>
      <c r="N702" s="14" t="s">
        <v>48</v>
      </c>
      <c r="O702" s="14"/>
      <c r="P702" s="15" t="s">
        <v>119</v>
      </c>
      <c r="Q702" s="16">
        <v>8099</v>
      </c>
      <c r="R702" s="17">
        <v>40</v>
      </c>
      <c r="S702" s="18">
        <v>5588.3099999999995</v>
      </c>
      <c r="T702" s="19" t="s">
        <v>83</v>
      </c>
      <c r="U702" s="20" t="s">
        <v>572</v>
      </c>
      <c r="V702" s="28">
        <v>25.5</v>
      </c>
      <c r="W702" s="22">
        <v>5</v>
      </c>
      <c r="X702" s="23"/>
    </row>
    <row r="703" spans="1:24" s="1" customFormat="1" ht="61.05" customHeight="1" x14ac:dyDescent="0.3">
      <c r="A703" s="24" t="s">
        <v>23</v>
      </c>
      <c r="B703" s="24" t="s">
        <v>569</v>
      </c>
      <c r="C703" s="12" t="s">
        <v>570</v>
      </c>
      <c r="D703" s="54"/>
      <c r="E703" s="39" t="str">
        <f>HYPERLINK("https://www.google.ru/search?q=1014A344-008&amp;newwindow=1&amp;tbm=isch","Еще фото")</f>
        <v>Еще фото</v>
      </c>
      <c r="F703" s="13"/>
      <c r="G703" s="24" t="s">
        <v>77</v>
      </c>
      <c r="H703" s="24" t="s">
        <v>78</v>
      </c>
      <c r="I703" s="24" t="s">
        <v>79</v>
      </c>
      <c r="J703" s="14" t="s">
        <v>70</v>
      </c>
      <c r="K703" s="15" t="s">
        <v>383</v>
      </c>
      <c r="L703" s="56"/>
      <c r="M703" s="14" t="s">
        <v>81</v>
      </c>
      <c r="N703" s="14" t="s">
        <v>48</v>
      </c>
      <c r="O703" s="14"/>
      <c r="P703" s="15" t="s">
        <v>119</v>
      </c>
      <c r="Q703" s="16">
        <v>8099</v>
      </c>
      <c r="R703" s="17">
        <v>40</v>
      </c>
      <c r="S703" s="18">
        <v>5588.3099999999995</v>
      </c>
      <c r="T703" s="19" t="s">
        <v>83</v>
      </c>
      <c r="U703" s="20" t="s">
        <v>573</v>
      </c>
      <c r="V703" s="22">
        <v>27</v>
      </c>
      <c r="W703" s="22">
        <v>5</v>
      </c>
      <c r="X703" s="23"/>
    </row>
    <row r="704" spans="1:24" s="1" customFormat="1" ht="52.05" customHeight="1" x14ac:dyDescent="0.3">
      <c r="A704" s="11" t="s">
        <v>23</v>
      </c>
      <c r="B704" s="11" t="s">
        <v>574</v>
      </c>
      <c r="C704" s="12" t="s">
        <v>575</v>
      </c>
      <c r="D704" s="53"/>
      <c r="E704" s="39" t="str">
        <f>HYPERLINK("https://www.google.ru/search?q=1014A346-700&amp;newwindow=1&amp;tbm=isch","Еще фото")</f>
        <v>Еще фото</v>
      </c>
      <c r="F704" s="13"/>
      <c r="G704" s="11" t="s">
        <v>77</v>
      </c>
      <c r="H704" s="11" t="s">
        <v>78</v>
      </c>
      <c r="I704" s="14" t="s">
        <v>79</v>
      </c>
      <c r="J704" s="14" t="s">
        <v>70</v>
      </c>
      <c r="K704" s="15" t="s">
        <v>383</v>
      </c>
      <c r="L704" s="55" t="s">
        <v>576</v>
      </c>
      <c r="M704" s="14" t="s">
        <v>577</v>
      </c>
      <c r="N704" s="14" t="s">
        <v>137</v>
      </c>
      <c r="O704" s="14"/>
      <c r="P704" s="15" t="s">
        <v>93</v>
      </c>
      <c r="Q704" s="16">
        <v>9699</v>
      </c>
      <c r="R704" s="17">
        <v>40</v>
      </c>
      <c r="S704" s="18">
        <v>6692.3099999999995</v>
      </c>
      <c r="T704" s="19" t="s">
        <v>83</v>
      </c>
      <c r="U704" s="20" t="s">
        <v>385</v>
      </c>
      <c r="V704" s="28">
        <v>35.5</v>
      </c>
      <c r="W704" s="22">
        <v>1</v>
      </c>
      <c r="X704" s="23"/>
    </row>
    <row r="705" spans="1:24" s="1" customFormat="1" ht="61.05" customHeight="1" x14ac:dyDescent="0.3">
      <c r="A705" s="24" t="s">
        <v>23</v>
      </c>
      <c r="B705" s="24" t="s">
        <v>574</v>
      </c>
      <c r="C705" s="12" t="s">
        <v>575</v>
      </c>
      <c r="D705" s="54"/>
      <c r="E705" s="39" t="str">
        <f>HYPERLINK("https://www.google.ru/search?q=1014A346-700&amp;newwindow=1&amp;tbm=isch","Еще фото")</f>
        <v>Еще фото</v>
      </c>
      <c r="F705" s="13"/>
      <c r="G705" s="24" t="s">
        <v>77</v>
      </c>
      <c r="H705" s="24" t="s">
        <v>78</v>
      </c>
      <c r="I705" s="24" t="s">
        <v>79</v>
      </c>
      <c r="J705" s="14" t="s">
        <v>70</v>
      </c>
      <c r="K705" s="15" t="s">
        <v>383</v>
      </c>
      <c r="L705" s="56"/>
      <c r="M705" s="14" t="s">
        <v>577</v>
      </c>
      <c r="N705" s="14" t="s">
        <v>137</v>
      </c>
      <c r="O705" s="14"/>
      <c r="P705" s="15" t="s">
        <v>93</v>
      </c>
      <c r="Q705" s="16">
        <v>9699</v>
      </c>
      <c r="R705" s="17">
        <v>40</v>
      </c>
      <c r="S705" s="18">
        <v>6692.3099999999995</v>
      </c>
      <c r="T705" s="19" t="s">
        <v>83</v>
      </c>
      <c r="U705" s="20" t="s">
        <v>386</v>
      </c>
      <c r="V705" s="22">
        <v>36</v>
      </c>
      <c r="W705" s="22">
        <v>1</v>
      </c>
      <c r="X705" s="23"/>
    </row>
    <row r="706" spans="1:24" s="1" customFormat="1" ht="35" customHeight="1" x14ac:dyDescent="0.3">
      <c r="A706" s="11" t="s">
        <v>23</v>
      </c>
      <c r="B706" s="11" t="s">
        <v>574</v>
      </c>
      <c r="C706" s="12" t="s">
        <v>578</v>
      </c>
      <c r="D706" s="57"/>
      <c r="E706" s="39" t="str">
        <f>HYPERLINK("https://www.google.ru/search?q=1014A346-703&amp;newwindow=1&amp;tbm=isch","Еще фото")</f>
        <v>Еще фото</v>
      </c>
      <c r="F706" s="13"/>
      <c r="G706" s="11" t="s">
        <v>77</v>
      </c>
      <c r="H706" s="11" t="s">
        <v>78</v>
      </c>
      <c r="I706" s="14" t="s">
        <v>79</v>
      </c>
      <c r="J706" s="14" t="s">
        <v>70</v>
      </c>
      <c r="K706" s="15" t="s">
        <v>383</v>
      </c>
      <c r="L706" s="55" t="s">
        <v>579</v>
      </c>
      <c r="M706" s="14"/>
      <c r="N706" s="14" t="s">
        <v>250</v>
      </c>
      <c r="O706" s="14"/>
      <c r="P706" s="15" t="s">
        <v>259</v>
      </c>
      <c r="Q706" s="16">
        <v>9199</v>
      </c>
      <c r="R706" s="17">
        <v>40</v>
      </c>
      <c r="S706" s="18">
        <v>6347.3099999999995</v>
      </c>
      <c r="T706" s="19" t="s">
        <v>83</v>
      </c>
      <c r="U706" s="20" t="s">
        <v>386</v>
      </c>
      <c r="V706" s="22">
        <v>36</v>
      </c>
      <c r="W706" s="22">
        <v>2</v>
      </c>
      <c r="X706" s="23"/>
    </row>
    <row r="707" spans="1:24" s="1" customFormat="1" ht="35" customHeight="1" x14ac:dyDescent="0.3">
      <c r="A707" s="24" t="s">
        <v>23</v>
      </c>
      <c r="B707" s="24" t="s">
        <v>574</v>
      </c>
      <c r="C707" s="12" t="s">
        <v>578</v>
      </c>
      <c r="D707" s="58"/>
      <c r="E707" s="39" t="str">
        <f>HYPERLINK("https://www.google.ru/search?q=1014A346-703&amp;newwindow=1&amp;tbm=isch","Еще фото")</f>
        <v>Еще фото</v>
      </c>
      <c r="F707" s="13"/>
      <c r="G707" s="24" t="s">
        <v>77</v>
      </c>
      <c r="H707" s="24" t="s">
        <v>78</v>
      </c>
      <c r="I707" s="24" t="s">
        <v>79</v>
      </c>
      <c r="J707" s="14" t="s">
        <v>70</v>
      </c>
      <c r="K707" s="15" t="s">
        <v>383</v>
      </c>
      <c r="L707" s="60"/>
      <c r="M707" s="14"/>
      <c r="N707" s="14" t="s">
        <v>250</v>
      </c>
      <c r="O707" s="14"/>
      <c r="P707" s="15" t="s">
        <v>259</v>
      </c>
      <c r="Q707" s="16">
        <v>9199</v>
      </c>
      <c r="R707" s="17">
        <v>40</v>
      </c>
      <c r="S707" s="18">
        <v>6347.3099999999995</v>
      </c>
      <c r="T707" s="19" t="s">
        <v>83</v>
      </c>
      <c r="U707" s="20" t="s">
        <v>84</v>
      </c>
      <c r="V707" s="28">
        <v>36.5</v>
      </c>
      <c r="W707" s="22">
        <v>1</v>
      </c>
      <c r="X707" s="23"/>
    </row>
    <row r="708" spans="1:24" s="1" customFormat="1" ht="37.049999999999997" customHeight="1" x14ac:dyDescent="0.3">
      <c r="A708" s="24" t="s">
        <v>23</v>
      </c>
      <c r="B708" s="24" t="s">
        <v>574</v>
      </c>
      <c r="C708" s="12" t="s">
        <v>578</v>
      </c>
      <c r="D708" s="59"/>
      <c r="E708" s="39" t="str">
        <f>HYPERLINK("https://www.google.ru/search?q=1014A346-703&amp;newwindow=1&amp;tbm=isch","Еще фото")</f>
        <v>Еще фото</v>
      </c>
      <c r="F708" s="13"/>
      <c r="G708" s="24" t="s">
        <v>77</v>
      </c>
      <c r="H708" s="24" t="s">
        <v>78</v>
      </c>
      <c r="I708" s="24" t="s">
        <v>79</v>
      </c>
      <c r="J708" s="14" t="s">
        <v>70</v>
      </c>
      <c r="K708" s="15" t="s">
        <v>383</v>
      </c>
      <c r="L708" s="56"/>
      <c r="M708" s="14"/>
      <c r="N708" s="14" t="s">
        <v>250</v>
      </c>
      <c r="O708" s="14"/>
      <c r="P708" s="15" t="s">
        <v>259</v>
      </c>
      <c r="Q708" s="16">
        <v>9199</v>
      </c>
      <c r="R708" s="17">
        <v>40</v>
      </c>
      <c r="S708" s="18">
        <v>6347.3099999999995</v>
      </c>
      <c r="T708" s="19" t="s">
        <v>83</v>
      </c>
      <c r="U708" s="20" t="s">
        <v>86</v>
      </c>
      <c r="V708" s="22">
        <v>38</v>
      </c>
      <c r="W708" s="22">
        <v>1</v>
      </c>
      <c r="X708" s="23"/>
    </row>
    <row r="709" spans="1:24" s="1" customFormat="1" ht="108" customHeight="1" x14ac:dyDescent="0.3">
      <c r="A709" s="11" t="s">
        <v>23</v>
      </c>
      <c r="B709" s="11" t="s">
        <v>580</v>
      </c>
      <c r="C709" s="12" t="s">
        <v>581</v>
      </c>
      <c r="D709" s="27"/>
      <c r="E709" s="39" t="str">
        <f>HYPERLINK("https://www.google.ru/search?q=1014A367-004&amp;newwindow=1&amp;tbm=isch","Еще фото")</f>
        <v>Еще фото</v>
      </c>
      <c r="F709" s="13" t="s">
        <v>106</v>
      </c>
      <c r="G709" s="11" t="s">
        <v>77</v>
      </c>
      <c r="H709" s="11" t="s">
        <v>78</v>
      </c>
      <c r="I709" s="14" t="s">
        <v>79</v>
      </c>
      <c r="J709" s="14" t="s">
        <v>70</v>
      </c>
      <c r="K709" s="15" t="s">
        <v>383</v>
      </c>
      <c r="L709" s="14" t="s">
        <v>582</v>
      </c>
      <c r="M709" s="14"/>
      <c r="N709" s="14" t="s">
        <v>48</v>
      </c>
      <c r="O709" s="14"/>
      <c r="P709" s="15" t="s">
        <v>93</v>
      </c>
      <c r="Q709" s="16">
        <v>10499</v>
      </c>
      <c r="R709" s="17">
        <v>40</v>
      </c>
      <c r="S709" s="18">
        <v>7244.3099999999986</v>
      </c>
      <c r="T709" s="19" t="s">
        <v>83</v>
      </c>
      <c r="U709" s="20" t="s">
        <v>85</v>
      </c>
      <c r="V709" s="28">
        <v>37.5</v>
      </c>
      <c r="W709" s="22">
        <v>1</v>
      </c>
      <c r="X709" s="23"/>
    </row>
    <row r="710" spans="1:24" s="1" customFormat="1" ht="52.05" customHeight="1" x14ac:dyDescent="0.3">
      <c r="A710" s="11" t="s">
        <v>23</v>
      </c>
      <c r="B710" s="11" t="s">
        <v>583</v>
      </c>
      <c r="C710" s="12" t="s">
        <v>584</v>
      </c>
      <c r="D710" s="53"/>
      <c r="E710" s="39" t="str">
        <f>HYPERLINK("https://www.google.ru/search?q=1014A382-002&amp;newwindow=1&amp;tbm=isch","Еще фото")</f>
        <v>Еще фото</v>
      </c>
      <c r="F710" s="13"/>
      <c r="G710" s="11" t="s">
        <v>77</v>
      </c>
      <c r="H710" s="11" t="s">
        <v>78</v>
      </c>
      <c r="I710" s="14" t="s">
        <v>79</v>
      </c>
      <c r="J710" s="14" t="s">
        <v>70</v>
      </c>
      <c r="K710" s="15" t="s">
        <v>383</v>
      </c>
      <c r="L710" s="55" t="s">
        <v>585</v>
      </c>
      <c r="M710" s="14"/>
      <c r="N710" s="14" t="s">
        <v>48</v>
      </c>
      <c r="O710" s="14"/>
      <c r="P710" s="15" t="s">
        <v>259</v>
      </c>
      <c r="Q710" s="16">
        <v>8599</v>
      </c>
      <c r="R710" s="17">
        <v>40</v>
      </c>
      <c r="S710" s="18">
        <v>5933.3099999999995</v>
      </c>
      <c r="T710" s="19" t="s">
        <v>83</v>
      </c>
      <c r="U710" s="20" t="s">
        <v>85</v>
      </c>
      <c r="V710" s="28">
        <v>37.5</v>
      </c>
      <c r="W710" s="22">
        <v>1</v>
      </c>
      <c r="X710" s="23"/>
    </row>
    <row r="711" spans="1:24" s="1" customFormat="1" ht="61.05" customHeight="1" x14ac:dyDescent="0.3">
      <c r="A711" s="24" t="s">
        <v>23</v>
      </c>
      <c r="B711" s="24" t="s">
        <v>583</v>
      </c>
      <c r="C711" s="12" t="s">
        <v>584</v>
      </c>
      <c r="D711" s="54"/>
      <c r="E711" s="39" t="str">
        <f>HYPERLINK("https://www.google.ru/search?q=1014A382-002&amp;newwindow=1&amp;tbm=isch","Еще фото")</f>
        <v>Еще фото</v>
      </c>
      <c r="F711" s="13"/>
      <c r="G711" s="24" t="s">
        <v>77</v>
      </c>
      <c r="H711" s="24" t="s">
        <v>78</v>
      </c>
      <c r="I711" s="24" t="s">
        <v>79</v>
      </c>
      <c r="J711" s="14" t="s">
        <v>70</v>
      </c>
      <c r="K711" s="15" t="s">
        <v>383</v>
      </c>
      <c r="L711" s="56"/>
      <c r="M711" s="14"/>
      <c r="N711" s="14" t="s">
        <v>48</v>
      </c>
      <c r="O711" s="14"/>
      <c r="P711" s="15" t="s">
        <v>259</v>
      </c>
      <c r="Q711" s="16">
        <v>8599</v>
      </c>
      <c r="R711" s="17">
        <v>40</v>
      </c>
      <c r="S711" s="18">
        <v>5933.3099999999995</v>
      </c>
      <c r="T711" s="19" t="s">
        <v>83</v>
      </c>
      <c r="U711" s="20" t="s">
        <v>86</v>
      </c>
      <c r="V711" s="22">
        <v>38</v>
      </c>
      <c r="W711" s="22">
        <v>2</v>
      </c>
      <c r="X711" s="23"/>
    </row>
    <row r="712" spans="1:24" s="1" customFormat="1" ht="11" customHeight="1" x14ac:dyDescent="0.3">
      <c r="A712" s="11" t="s">
        <v>23</v>
      </c>
      <c r="B712" s="11" t="s">
        <v>586</v>
      </c>
      <c r="C712" s="12" t="s">
        <v>587</v>
      </c>
      <c r="D712" s="57"/>
      <c r="E712" s="39" t="str">
        <f t="shared" ref="E712:E721" si="47">HYPERLINK("https://www.google.ru/search?q=1014A392-403&amp;newwindow=1&amp;tbm=isch","Еще фото")</f>
        <v>Еще фото</v>
      </c>
      <c r="F712" s="13"/>
      <c r="G712" s="11" t="s">
        <v>77</v>
      </c>
      <c r="H712" s="11" t="s">
        <v>78</v>
      </c>
      <c r="I712" s="14" t="s">
        <v>79</v>
      </c>
      <c r="J712" s="14" t="s">
        <v>70</v>
      </c>
      <c r="K712" s="15" t="s">
        <v>383</v>
      </c>
      <c r="L712" s="55"/>
      <c r="M712" s="14"/>
      <c r="N712" s="14" t="s">
        <v>33</v>
      </c>
      <c r="O712" s="14"/>
      <c r="P712" s="15" t="s">
        <v>119</v>
      </c>
      <c r="Q712" s="16">
        <v>7399</v>
      </c>
      <c r="R712" s="17">
        <v>40</v>
      </c>
      <c r="S712" s="18">
        <v>5105.3099999999995</v>
      </c>
      <c r="T712" s="19" t="s">
        <v>83</v>
      </c>
      <c r="U712" s="20" t="s">
        <v>563</v>
      </c>
      <c r="V712" s="22">
        <v>31</v>
      </c>
      <c r="W712" s="22">
        <v>1</v>
      </c>
      <c r="X712" s="23"/>
    </row>
    <row r="713" spans="1:24" s="1" customFormat="1" ht="11" customHeight="1" x14ac:dyDescent="0.3">
      <c r="A713" s="24" t="s">
        <v>23</v>
      </c>
      <c r="B713" s="24" t="s">
        <v>586</v>
      </c>
      <c r="C713" s="12" t="s">
        <v>587</v>
      </c>
      <c r="D713" s="58"/>
      <c r="E713" s="39" t="str">
        <f t="shared" si="47"/>
        <v>Еще фото</v>
      </c>
      <c r="F713" s="13"/>
      <c r="G713" s="24" t="s">
        <v>77</v>
      </c>
      <c r="H713" s="24" t="s">
        <v>78</v>
      </c>
      <c r="I713" s="24" t="s">
        <v>79</v>
      </c>
      <c r="J713" s="14" t="s">
        <v>70</v>
      </c>
      <c r="K713" s="15" t="s">
        <v>383</v>
      </c>
      <c r="L713" s="60"/>
      <c r="M713" s="14"/>
      <c r="N713" s="14" t="s">
        <v>33</v>
      </c>
      <c r="O713" s="14"/>
      <c r="P713" s="15" t="s">
        <v>119</v>
      </c>
      <c r="Q713" s="16">
        <v>7399</v>
      </c>
      <c r="R713" s="17">
        <v>40</v>
      </c>
      <c r="S713" s="18">
        <v>5105.3099999999995</v>
      </c>
      <c r="T713" s="19" t="s">
        <v>83</v>
      </c>
      <c r="U713" s="20" t="s">
        <v>588</v>
      </c>
      <c r="V713" s="28">
        <v>31.5</v>
      </c>
      <c r="W713" s="22">
        <v>1</v>
      </c>
      <c r="X713" s="23"/>
    </row>
    <row r="714" spans="1:24" s="1" customFormat="1" ht="11" customHeight="1" x14ac:dyDescent="0.3">
      <c r="A714" s="24" t="s">
        <v>23</v>
      </c>
      <c r="B714" s="24" t="s">
        <v>586</v>
      </c>
      <c r="C714" s="12" t="s">
        <v>587</v>
      </c>
      <c r="D714" s="58"/>
      <c r="E714" s="39" t="str">
        <f t="shared" si="47"/>
        <v>Еще фото</v>
      </c>
      <c r="F714" s="13"/>
      <c r="G714" s="24" t="s">
        <v>77</v>
      </c>
      <c r="H714" s="24" t="s">
        <v>78</v>
      </c>
      <c r="I714" s="24" t="s">
        <v>79</v>
      </c>
      <c r="J714" s="14" t="s">
        <v>70</v>
      </c>
      <c r="K714" s="15" t="s">
        <v>383</v>
      </c>
      <c r="L714" s="60"/>
      <c r="M714" s="14"/>
      <c r="N714" s="14" t="s">
        <v>33</v>
      </c>
      <c r="O714" s="14"/>
      <c r="P714" s="15" t="s">
        <v>119</v>
      </c>
      <c r="Q714" s="16">
        <v>7399</v>
      </c>
      <c r="R714" s="17">
        <v>40</v>
      </c>
      <c r="S714" s="18">
        <v>5105.3099999999995</v>
      </c>
      <c r="T714" s="19" t="s">
        <v>83</v>
      </c>
      <c r="U714" s="20" t="s">
        <v>589</v>
      </c>
      <c r="V714" s="28">
        <v>33.5</v>
      </c>
      <c r="W714" s="22">
        <v>2</v>
      </c>
      <c r="X714" s="23"/>
    </row>
    <row r="715" spans="1:24" s="1" customFormat="1" ht="11" customHeight="1" x14ac:dyDescent="0.3">
      <c r="A715" s="24" t="s">
        <v>23</v>
      </c>
      <c r="B715" s="24" t="s">
        <v>586</v>
      </c>
      <c r="C715" s="12" t="s">
        <v>587</v>
      </c>
      <c r="D715" s="58"/>
      <c r="E715" s="39" t="str">
        <f t="shared" si="47"/>
        <v>Еще фото</v>
      </c>
      <c r="F715" s="13"/>
      <c r="G715" s="24" t="s">
        <v>77</v>
      </c>
      <c r="H715" s="24" t="s">
        <v>78</v>
      </c>
      <c r="I715" s="24" t="s">
        <v>79</v>
      </c>
      <c r="J715" s="14" t="s">
        <v>70</v>
      </c>
      <c r="K715" s="15" t="s">
        <v>383</v>
      </c>
      <c r="L715" s="60"/>
      <c r="M715" s="14"/>
      <c r="N715" s="14" t="s">
        <v>33</v>
      </c>
      <c r="O715" s="14"/>
      <c r="P715" s="15" t="s">
        <v>119</v>
      </c>
      <c r="Q715" s="16">
        <v>7399</v>
      </c>
      <c r="R715" s="17">
        <v>40</v>
      </c>
      <c r="S715" s="18">
        <v>5105.3099999999995</v>
      </c>
      <c r="T715" s="19" t="s">
        <v>83</v>
      </c>
      <c r="U715" s="20" t="s">
        <v>590</v>
      </c>
      <c r="V715" s="22">
        <v>34</v>
      </c>
      <c r="W715" s="22">
        <v>2</v>
      </c>
      <c r="X715" s="23"/>
    </row>
    <row r="716" spans="1:24" s="1" customFormat="1" ht="11" customHeight="1" x14ac:dyDescent="0.3">
      <c r="A716" s="24" t="s">
        <v>23</v>
      </c>
      <c r="B716" s="24" t="s">
        <v>586</v>
      </c>
      <c r="C716" s="12" t="s">
        <v>587</v>
      </c>
      <c r="D716" s="58"/>
      <c r="E716" s="39" t="str">
        <f t="shared" si="47"/>
        <v>Еще фото</v>
      </c>
      <c r="F716" s="13"/>
      <c r="G716" s="24" t="s">
        <v>77</v>
      </c>
      <c r="H716" s="24" t="s">
        <v>78</v>
      </c>
      <c r="I716" s="24" t="s">
        <v>79</v>
      </c>
      <c r="J716" s="14" t="s">
        <v>70</v>
      </c>
      <c r="K716" s="15" t="s">
        <v>383</v>
      </c>
      <c r="L716" s="60"/>
      <c r="M716" s="14"/>
      <c r="N716" s="14" t="s">
        <v>33</v>
      </c>
      <c r="O716" s="14"/>
      <c r="P716" s="15" t="s">
        <v>119</v>
      </c>
      <c r="Q716" s="16">
        <v>7399</v>
      </c>
      <c r="R716" s="17">
        <v>40</v>
      </c>
      <c r="S716" s="18">
        <v>5105.3099999999995</v>
      </c>
      <c r="T716" s="19" t="s">
        <v>83</v>
      </c>
      <c r="U716" s="20" t="s">
        <v>591</v>
      </c>
      <c r="V716" s="28">
        <v>34.5</v>
      </c>
      <c r="W716" s="22">
        <v>1</v>
      </c>
      <c r="X716" s="23"/>
    </row>
    <row r="717" spans="1:24" s="1" customFormat="1" ht="11" customHeight="1" x14ac:dyDescent="0.3">
      <c r="A717" s="24" t="s">
        <v>23</v>
      </c>
      <c r="B717" s="24" t="s">
        <v>586</v>
      </c>
      <c r="C717" s="12" t="s">
        <v>587</v>
      </c>
      <c r="D717" s="58"/>
      <c r="E717" s="39" t="str">
        <f t="shared" si="47"/>
        <v>Еще фото</v>
      </c>
      <c r="F717" s="13"/>
      <c r="G717" s="24" t="s">
        <v>77</v>
      </c>
      <c r="H717" s="24" t="s">
        <v>78</v>
      </c>
      <c r="I717" s="24" t="s">
        <v>79</v>
      </c>
      <c r="J717" s="14" t="s">
        <v>70</v>
      </c>
      <c r="K717" s="15" t="s">
        <v>383</v>
      </c>
      <c r="L717" s="60"/>
      <c r="M717" s="14"/>
      <c r="N717" s="14" t="s">
        <v>33</v>
      </c>
      <c r="O717" s="14"/>
      <c r="P717" s="15" t="s">
        <v>119</v>
      </c>
      <c r="Q717" s="16">
        <v>7399</v>
      </c>
      <c r="R717" s="17">
        <v>40</v>
      </c>
      <c r="S717" s="18">
        <v>5105.3099999999995</v>
      </c>
      <c r="T717" s="19" t="s">
        <v>83</v>
      </c>
      <c r="U717" s="20" t="s">
        <v>386</v>
      </c>
      <c r="V717" s="22">
        <v>36</v>
      </c>
      <c r="W717" s="22">
        <v>2</v>
      </c>
      <c r="X717" s="23"/>
    </row>
    <row r="718" spans="1:24" s="1" customFormat="1" ht="11" customHeight="1" x14ac:dyDescent="0.3">
      <c r="A718" s="24" t="s">
        <v>23</v>
      </c>
      <c r="B718" s="24" t="s">
        <v>586</v>
      </c>
      <c r="C718" s="12" t="s">
        <v>587</v>
      </c>
      <c r="D718" s="58"/>
      <c r="E718" s="39" t="str">
        <f t="shared" si="47"/>
        <v>Еще фото</v>
      </c>
      <c r="F718" s="13"/>
      <c r="G718" s="24" t="s">
        <v>77</v>
      </c>
      <c r="H718" s="24" t="s">
        <v>78</v>
      </c>
      <c r="I718" s="24" t="s">
        <v>79</v>
      </c>
      <c r="J718" s="14" t="s">
        <v>70</v>
      </c>
      <c r="K718" s="15" t="s">
        <v>383</v>
      </c>
      <c r="L718" s="60"/>
      <c r="M718" s="14"/>
      <c r="N718" s="14" t="s">
        <v>33</v>
      </c>
      <c r="O718" s="14"/>
      <c r="P718" s="15" t="s">
        <v>119</v>
      </c>
      <c r="Q718" s="16">
        <v>7399</v>
      </c>
      <c r="R718" s="17">
        <v>40</v>
      </c>
      <c r="S718" s="18">
        <v>5105.3099999999995</v>
      </c>
      <c r="T718" s="19" t="s">
        <v>83</v>
      </c>
      <c r="U718" s="20" t="s">
        <v>84</v>
      </c>
      <c r="V718" s="28">
        <v>36.5</v>
      </c>
      <c r="W718" s="22">
        <v>2</v>
      </c>
      <c r="X718" s="23"/>
    </row>
    <row r="719" spans="1:24" s="1" customFormat="1" ht="11" customHeight="1" x14ac:dyDescent="0.3">
      <c r="A719" s="24" t="s">
        <v>23</v>
      </c>
      <c r="B719" s="24" t="s">
        <v>586</v>
      </c>
      <c r="C719" s="12" t="s">
        <v>587</v>
      </c>
      <c r="D719" s="58"/>
      <c r="E719" s="39" t="str">
        <f t="shared" si="47"/>
        <v>Еще фото</v>
      </c>
      <c r="F719" s="13"/>
      <c r="G719" s="24" t="s">
        <v>77</v>
      </c>
      <c r="H719" s="24" t="s">
        <v>78</v>
      </c>
      <c r="I719" s="24" t="s">
        <v>79</v>
      </c>
      <c r="J719" s="14" t="s">
        <v>70</v>
      </c>
      <c r="K719" s="15" t="s">
        <v>383</v>
      </c>
      <c r="L719" s="60"/>
      <c r="M719" s="14"/>
      <c r="N719" s="14" t="s">
        <v>33</v>
      </c>
      <c r="O719" s="14"/>
      <c r="P719" s="15" t="s">
        <v>119</v>
      </c>
      <c r="Q719" s="16">
        <v>7399</v>
      </c>
      <c r="R719" s="17">
        <v>40</v>
      </c>
      <c r="S719" s="18">
        <v>5105.3099999999995</v>
      </c>
      <c r="T719" s="19" t="s">
        <v>83</v>
      </c>
      <c r="U719" s="20" t="s">
        <v>85</v>
      </c>
      <c r="V719" s="28">
        <v>37.5</v>
      </c>
      <c r="W719" s="22">
        <v>1</v>
      </c>
      <c r="X719" s="23"/>
    </row>
    <row r="720" spans="1:24" s="1" customFormat="1" ht="11" customHeight="1" x14ac:dyDescent="0.3">
      <c r="A720" s="24" t="s">
        <v>23</v>
      </c>
      <c r="B720" s="24" t="s">
        <v>586</v>
      </c>
      <c r="C720" s="12" t="s">
        <v>587</v>
      </c>
      <c r="D720" s="58"/>
      <c r="E720" s="39" t="str">
        <f t="shared" si="47"/>
        <v>Еще фото</v>
      </c>
      <c r="F720" s="13"/>
      <c r="G720" s="24" t="s">
        <v>77</v>
      </c>
      <c r="H720" s="24" t="s">
        <v>78</v>
      </c>
      <c r="I720" s="24" t="s">
        <v>79</v>
      </c>
      <c r="J720" s="14" t="s">
        <v>70</v>
      </c>
      <c r="K720" s="15" t="s">
        <v>383</v>
      </c>
      <c r="L720" s="60"/>
      <c r="M720" s="14"/>
      <c r="N720" s="14" t="s">
        <v>33</v>
      </c>
      <c r="O720" s="14"/>
      <c r="P720" s="15" t="s">
        <v>119</v>
      </c>
      <c r="Q720" s="16">
        <v>7399</v>
      </c>
      <c r="R720" s="17">
        <v>40</v>
      </c>
      <c r="S720" s="18">
        <v>5105.3099999999995</v>
      </c>
      <c r="T720" s="19" t="s">
        <v>83</v>
      </c>
      <c r="U720" s="20" t="s">
        <v>86</v>
      </c>
      <c r="V720" s="22">
        <v>38</v>
      </c>
      <c r="W720" s="22">
        <v>2</v>
      </c>
      <c r="X720" s="23"/>
    </row>
    <row r="721" spans="1:24" s="1" customFormat="1" ht="11" customHeight="1" x14ac:dyDescent="0.3">
      <c r="A721" s="14" t="s">
        <v>23</v>
      </c>
      <c r="B721" s="14" t="s">
        <v>586</v>
      </c>
      <c r="C721" s="12" t="s">
        <v>587</v>
      </c>
      <c r="D721" s="59"/>
      <c r="E721" s="39" t="str">
        <f t="shared" si="47"/>
        <v>Еще фото</v>
      </c>
      <c r="F721" s="35"/>
      <c r="G721" s="14" t="s">
        <v>77</v>
      </c>
      <c r="H721" s="14" t="s">
        <v>78</v>
      </c>
      <c r="I721" s="14" t="s">
        <v>79</v>
      </c>
      <c r="J721" s="14" t="s">
        <v>70</v>
      </c>
      <c r="K721" s="14" t="s">
        <v>383</v>
      </c>
      <c r="L721" s="56"/>
      <c r="M721" s="14"/>
      <c r="N721" s="14" t="s">
        <v>33</v>
      </c>
      <c r="O721" s="14"/>
      <c r="P721" s="14" t="s">
        <v>119</v>
      </c>
      <c r="Q721" s="32">
        <v>7399</v>
      </c>
      <c r="R721" s="33">
        <v>40</v>
      </c>
      <c r="S721" s="34">
        <v>5105.3099999999995</v>
      </c>
      <c r="T721" s="19" t="s">
        <v>83</v>
      </c>
      <c r="U721" s="20" t="s">
        <v>87</v>
      </c>
      <c r="V721" s="28">
        <v>38.5</v>
      </c>
      <c r="W721" s="22">
        <v>1</v>
      </c>
      <c r="X721" s="23"/>
    </row>
    <row r="722" spans="1:24" s="1" customFormat="1" ht="52.05" customHeight="1" x14ac:dyDescent="0.3">
      <c r="A722" s="11" t="s">
        <v>23</v>
      </c>
      <c r="B722" s="11" t="s">
        <v>592</v>
      </c>
      <c r="C722" s="12" t="s">
        <v>593</v>
      </c>
      <c r="D722" s="53"/>
      <c r="E722" s="39" t="str">
        <f>HYPERLINK("https://www.google.ru/search?q=1041A414-003&amp;newwindow=1&amp;tbm=isch","Еще фото")</f>
        <v>Еще фото</v>
      </c>
      <c r="F722" s="13"/>
      <c r="G722" s="11" t="s">
        <v>77</v>
      </c>
      <c r="H722" s="11" t="s">
        <v>78</v>
      </c>
      <c r="I722" s="14" t="s">
        <v>79</v>
      </c>
      <c r="J722" s="14" t="s">
        <v>594</v>
      </c>
      <c r="K722" s="15" t="s">
        <v>30</v>
      </c>
      <c r="L722" s="55" t="s">
        <v>595</v>
      </c>
      <c r="M722" s="14" t="s">
        <v>141</v>
      </c>
      <c r="N722" s="14" t="s">
        <v>48</v>
      </c>
      <c r="O722" s="14"/>
      <c r="P722" s="15" t="s">
        <v>131</v>
      </c>
      <c r="Q722" s="16">
        <v>9199</v>
      </c>
      <c r="R722" s="17">
        <v>40</v>
      </c>
      <c r="S722" s="18">
        <v>6347.3099999999995</v>
      </c>
      <c r="T722" s="19" t="s">
        <v>83</v>
      </c>
      <c r="U722" s="20" t="s">
        <v>94</v>
      </c>
      <c r="V722" s="22">
        <v>41</v>
      </c>
      <c r="W722" s="22">
        <v>1</v>
      </c>
      <c r="X722" s="23"/>
    </row>
    <row r="723" spans="1:24" s="1" customFormat="1" ht="61.05" customHeight="1" x14ac:dyDescent="0.3">
      <c r="A723" s="24" t="s">
        <v>23</v>
      </c>
      <c r="B723" s="24" t="s">
        <v>592</v>
      </c>
      <c r="C723" s="12" t="s">
        <v>593</v>
      </c>
      <c r="D723" s="54"/>
      <c r="E723" s="39" t="str">
        <f>HYPERLINK("https://www.google.ru/search?q=1041A414-003&amp;newwindow=1&amp;tbm=isch","Еще фото")</f>
        <v>Еще фото</v>
      </c>
      <c r="F723" s="13"/>
      <c r="G723" s="24" t="s">
        <v>77</v>
      </c>
      <c r="H723" s="24" t="s">
        <v>78</v>
      </c>
      <c r="I723" s="24" t="s">
        <v>79</v>
      </c>
      <c r="J723" s="14" t="s">
        <v>594</v>
      </c>
      <c r="K723" s="15" t="s">
        <v>30</v>
      </c>
      <c r="L723" s="56"/>
      <c r="M723" s="14" t="s">
        <v>141</v>
      </c>
      <c r="N723" s="14" t="s">
        <v>48</v>
      </c>
      <c r="O723" s="14"/>
      <c r="P723" s="15" t="s">
        <v>131</v>
      </c>
      <c r="Q723" s="16">
        <v>9199</v>
      </c>
      <c r="R723" s="17">
        <v>40</v>
      </c>
      <c r="S723" s="18">
        <v>6347.3099999999995</v>
      </c>
      <c r="T723" s="19" t="s">
        <v>83</v>
      </c>
      <c r="U723" s="20" t="s">
        <v>95</v>
      </c>
      <c r="V723" s="22">
        <v>42</v>
      </c>
      <c r="W723" s="22">
        <v>2</v>
      </c>
      <c r="X723" s="23"/>
    </row>
    <row r="724" spans="1:24" s="1" customFormat="1" ht="26" customHeight="1" x14ac:dyDescent="0.3">
      <c r="A724" s="11" t="s">
        <v>23</v>
      </c>
      <c r="B724" s="11" t="s">
        <v>596</v>
      </c>
      <c r="C724" s="12" t="s">
        <v>597</v>
      </c>
      <c r="D724" s="57"/>
      <c r="E724" s="39" t="str">
        <f>HYPERLINK("https://www.google.ru/search?q=1041A466-104&amp;newwindow=1&amp;tbm=isch","Еще фото")</f>
        <v>Еще фото</v>
      </c>
      <c r="F724" s="13"/>
      <c r="G724" s="11" t="s">
        <v>77</v>
      </c>
      <c r="H724" s="11" t="s">
        <v>78</v>
      </c>
      <c r="I724" s="14" t="s">
        <v>79</v>
      </c>
      <c r="J724" s="14" t="s">
        <v>162</v>
      </c>
      <c r="K724" s="15" t="s">
        <v>30</v>
      </c>
      <c r="L724" s="55" t="s">
        <v>598</v>
      </c>
      <c r="M724" s="14"/>
      <c r="N724" s="14" t="s">
        <v>169</v>
      </c>
      <c r="O724" s="14"/>
      <c r="P724" s="15" t="s">
        <v>131</v>
      </c>
      <c r="Q724" s="16">
        <v>14699</v>
      </c>
      <c r="R724" s="17">
        <v>40</v>
      </c>
      <c r="S724" s="18">
        <v>10142.31</v>
      </c>
      <c r="T724" s="19" t="s">
        <v>83</v>
      </c>
      <c r="U724" s="20" t="s">
        <v>94</v>
      </c>
      <c r="V724" s="22">
        <v>41</v>
      </c>
      <c r="W724" s="22">
        <v>1</v>
      </c>
      <c r="X724" s="23"/>
    </row>
    <row r="725" spans="1:24" s="1" customFormat="1" ht="26" customHeight="1" x14ac:dyDescent="0.3">
      <c r="A725" s="24" t="s">
        <v>23</v>
      </c>
      <c r="B725" s="24" t="s">
        <v>596</v>
      </c>
      <c r="C725" s="12" t="s">
        <v>597</v>
      </c>
      <c r="D725" s="58"/>
      <c r="E725" s="39" t="str">
        <f>HYPERLINK("https://www.google.ru/search?q=1041A466-104&amp;newwindow=1&amp;tbm=isch","Еще фото")</f>
        <v>Еще фото</v>
      </c>
      <c r="F725" s="13"/>
      <c r="G725" s="24" t="s">
        <v>77</v>
      </c>
      <c r="H725" s="24" t="s">
        <v>78</v>
      </c>
      <c r="I725" s="24" t="s">
        <v>79</v>
      </c>
      <c r="J725" s="14" t="s">
        <v>162</v>
      </c>
      <c r="K725" s="15" t="s">
        <v>30</v>
      </c>
      <c r="L725" s="60"/>
      <c r="M725" s="14"/>
      <c r="N725" s="14" t="s">
        <v>169</v>
      </c>
      <c r="O725" s="14"/>
      <c r="P725" s="15" t="s">
        <v>131</v>
      </c>
      <c r="Q725" s="16">
        <v>14699</v>
      </c>
      <c r="R725" s="17">
        <v>40</v>
      </c>
      <c r="S725" s="18">
        <v>10142.31</v>
      </c>
      <c r="T725" s="19" t="s">
        <v>83</v>
      </c>
      <c r="U725" s="20" t="s">
        <v>95</v>
      </c>
      <c r="V725" s="22">
        <v>42</v>
      </c>
      <c r="W725" s="22">
        <v>2</v>
      </c>
      <c r="X725" s="23"/>
    </row>
    <row r="726" spans="1:24" s="1" customFormat="1" ht="26" customHeight="1" x14ac:dyDescent="0.3">
      <c r="A726" s="24" t="s">
        <v>23</v>
      </c>
      <c r="B726" s="24" t="s">
        <v>596</v>
      </c>
      <c r="C726" s="12" t="s">
        <v>597</v>
      </c>
      <c r="D726" s="58"/>
      <c r="E726" s="39" t="str">
        <f>HYPERLINK("https://www.google.ru/search?q=1041A466-104&amp;newwindow=1&amp;tbm=isch","Еще фото")</f>
        <v>Еще фото</v>
      </c>
      <c r="F726" s="13"/>
      <c r="G726" s="24" t="s">
        <v>77</v>
      </c>
      <c r="H726" s="24" t="s">
        <v>78</v>
      </c>
      <c r="I726" s="24" t="s">
        <v>79</v>
      </c>
      <c r="J726" s="14" t="s">
        <v>162</v>
      </c>
      <c r="K726" s="15" t="s">
        <v>30</v>
      </c>
      <c r="L726" s="60"/>
      <c r="M726" s="14"/>
      <c r="N726" s="14" t="s">
        <v>169</v>
      </c>
      <c r="O726" s="14"/>
      <c r="P726" s="15" t="s">
        <v>131</v>
      </c>
      <c r="Q726" s="16">
        <v>14699</v>
      </c>
      <c r="R726" s="17">
        <v>40</v>
      </c>
      <c r="S726" s="18">
        <v>10142.31</v>
      </c>
      <c r="T726" s="19" t="s">
        <v>83</v>
      </c>
      <c r="U726" s="20" t="s">
        <v>96</v>
      </c>
      <c r="V726" s="28">
        <v>42.5</v>
      </c>
      <c r="W726" s="22">
        <v>2</v>
      </c>
      <c r="X726" s="23"/>
    </row>
    <row r="727" spans="1:24" s="1" customFormat="1" ht="26" customHeight="1" x14ac:dyDescent="0.3">
      <c r="A727" s="24" t="s">
        <v>23</v>
      </c>
      <c r="B727" s="24" t="s">
        <v>596</v>
      </c>
      <c r="C727" s="12" t="s">
        <v>597</v>
      </c>
      <c r="D727" s="59"/>
      <c r="E727" s="39" t="str">
        <f>HYPERLINK("https://www.google.ru/search?q=1041A466-104&amp;newwindow=1&amp;tbm=isch","Еще фото")</f>
        <v>Еще фото</v>
      </c>
      <c r="F727" s="13"/>
      <c r="G727" s="24" t="s">
        <v>77</v>
      </c>
      <c r="H727" s="24" t="s">
        <v>78</v>
      </c>
      <c r="I727" s="24" t="s">
        <v>79</v>
      </c>
      <c r="J727" s="14" t="s">
        <v>162</v>
      </c>
      <c r="K727" s="15" t="s">
        <v>30</v>
      </c>
      <c r="L727" s="56"/>
      <c r="M727" s="14"/>
      <c r="N727" s="14" t="s">
        <v>169</v>
      </c>
      <c r="O727" s="14"/>
      <c r="P727" s="15" t="s">
        <v>131</v>
      </c>
      <c r="Q727" s="16">
        <v>14699</v>
      </c>
      <c r="R727" s="17">
        <v>40</v>
      </c>
      <c r="S727" s="18">
        <v>10142.31</v>
      </c>
      <c r="T727" s="19" t="s">
        <v>83</v>
      </c>
      <c r="U727" s="20" t="s">
        <v>296</v>
      </c>
      <c r="V727" s="28">
        <v>45.5</v>
      </c>
      <c r="W727" s="22">
        <v>1</v>
      </c>
      <c r="X727" s="23"/>
    </row>
    <row r="728" spans="1:24" s="1" customFormat="1" ht="108" customHeight="1" x14ac:dyDescent="0.3">
      <c r="A728" s="11" t="s">
        <v>23</v>
      </c>
      <c r="B728" s="11" t="s">
        <v>599</v>
      </c>
      <c r="C728" s="12" t="s">
        <v>600</v>
      </c>
      <c r="D728" s="27"/>
      <c r="E728" s="39" t="str">
        <f>HYPERLINK("https://www.google.ru/search?q=1041A538-400&amp;newwindow=1&amp;tbm=isch","Еще фото")</f>
        <v>Еще фото</v>
      </c>
      <c r="F728" s="13"/>
      <c r="G728" s="11" t="s">
        <v>77</v>
      </c>
      <c r="H728" s="11" t="s">
        <v>78</v>
      </c>
      <c r="I728" s="14" t="s">
        <v>79</v>
      </c>
      <c r="J728" s="14" t="s">
        <v>162</v>
      </c>
      <c r="K728" s="15" t="s">
        <v>30</v>
      </c>
      <c r="L728" s="14"/>
      <c r="M728" s="14"/>
      <c r="N728" s="14" t="s">
        <v>33</v>
      </c>
      <c r="O728" s="14"/>
      <c r="P728" s="15" t="s">
        <v>131</v>
      </c>
      <c r="Q728" s="16">
        <v>17199</v>
      </c>
      <c r="R728" s="17">
        <v>40</v>
      </c>
      <c r="S728" s="18">
        <v>11867.31</v>
      </c>
      <c r="T728" s="19" t="s">
        <v>83</v>
      </c>
      <c r="U728" s="20" t="s">
        <v>114</v>
      </c>
      <c r="V728" s="22">
        <v>39</v>
      </c>
      <c r="W728" s="22">
        <v>1</v>
      </c>
      <c r="X728" s="23"/>
    </row>
    <row r="729" spans="1:24" s="1" customFormat="1" ht="52.05" customHeight="1" x14ac:dyDescent="0.3">
      <c r="A729" s="11" t="s">
        <v>23</v>
      </c>
      <c r="B729" s="11" t="s">
        <v>219</v>
      </c>
      <c r="C729" s="12" t="s">
        <v>601</v>
      </c>
      <c r="D729" s="53"/>
      <c r="E729" s="39" t="str">
        <f>HYPERLINK("https://www.google.ru/search?q=1052A076-105&amp;newwindow=1&amp;tbm=isch","Еще фото")</f>
        <v>Еще фото</v>
      </c>
      <c r="F729" s="13"/>
      <c r="G729" s="11" t="s">
        <v>77</v>
      </c>
      <c r="H729" s="11" t="s">
        <v>78</v>
      </c>
      <c r="I729" s="14" t="s">
        <v>79</v>
      </c>
      <c r="J729" s="14" t="s">
        <v>128</v>
      </c>
      <c r="K729" s="15" t="s">
        <v>46</v>
      </c>
      <c r="L729" s="55" t="s">
        <v>602</v>
      </c>
      <c r="M729" s="14"/>
      <c r="N729" s="14" t="s">
        <v>169</v>
      </c>
      <c r="O729" s="14"/>
      <c r="P729" s="15" t="s">
        <v>131</v>
      </c>
      <c r="Q729" s="16">
        <v>20899</v>
      </c>
      <c r="R729" s="17">
        <v>40</v>
      </c>
      <c r="S729" s="18">
        <v>14420.309999999998</v>
      </c>
      <c r="T729" s="19" t="s">
        <v>83</v>
      </c>
      <c r="U729" s="20" t="s">
        <v>94</v>
      </c>
      <c r="V729" s="22">
        <v>39</v>
      </c>
      <c r="W729" s="22">
        <v>1</v>
      </c>
      <c r="X729" s="23"/>
    </row>
    <row r="730" spans="1:24" s="1" customFormat="1" ht="61.05" customHeight="1" x14ac:dyDescent="0.3">
      <c r="A730" s="24" t="s">
        <v>23</v>
      </c>
      <c r="B730" s="24" t="s">
        <v>219</v>
      </c>
      <c r="C730" s="12" t="s">
        <v>601</v>
      </c>
      <c r="D730" s="54"/>
      <c r="E730" s="39" t="str">
        <f>HYPERLINK("https://www.google.ru/search?q=1052A076-105&amp;newwindow=1&amp;tbm=isch","Еще фото")</f>
        <v>Еще фото</v>
      </c>
      <c r="F730" s="13"/>
      <c r="G730" s="24" t="s">
        <v>77</v>
      </c>
      <c r="H730" s="24" t="s">
        <v>78</v>
      </c>
      <c r="I730" s="24" t="s">
        <v>79</v>
      </c>
      <c r="J730" s="14" t="s">
        <v>128</v>
      </c>
      <c r="K730" s="15" t="s">
        <v>46</v>
      </c>
      <c r="L730" s="56"/>
      <c r="M730" s="14"/>
      <c r="N730" s="14" t="s">
        <v>169</v>
      </c>
      <c r="O730" s="14"/>
      <c r="P730" s="15" t="s">
        <v>131</v>
      </c>
      <c r="Q730" s="16">
        <v>20899</v>
      </c>
      <c r="R730" s="17">
        <v>40</v>
      </c>
      <c r="S730" s="18">
        <v>14420.309999999998</v>
      </c>
      <c r="T730" s="19" t="s">
        <v>83</v>
      </c>
      <c r="U730" s="20" t="s">
        <v>95</v>
      </c>
      <c r="V730" s="22">
        <v>40</v>
      </c>
      <c r="W730" s="22">
        <v>1</v>
      </c>
      <c r="X730" s="23"/>
    </row>
    <row r="731" spans="1:24" s="1" customFormat="1" ht="35" customHeight="1" x14ac:dyDescent="0.3">
      <c r="A731" s="11" t="s">
        <v>23</v>
      </c>
      <c r="B731" s="11" t="s">
        <v>277</v>
      </c>
      <c r="C731" s="12" t="s">
        <v>603</v>
      </c>
      <c r="D731" s="57"/>
      <c r="E731" s="39" t="str">
        <f>HYPERLINK("https://www.google.ru/search?q=1053A079-100&amp;newwindow=1&amp;tbm=isch","Еще фото")</f>
        <v>Еще фото</v>
      </c>
      <c r="F731" s="13"/>
      <c r="G731" s="11" t="s">
        <v>77</v>
      </c>
      <c r="H731" s="11" t="s">
        <v>78</v>
      </c>
      <c r="I731" s="14" t="s">
        <v>79</v>
      </c>
      <c r="J731" s="14" t="s">
        <v>128</v>
      </c>
      <c r="K731" s="15" t="s">
        <v>71</v>
      </c>
      <c r="L731" s="55"/>
      <c r="M731" s="14"/>
      <c r="N731" s="14" t="s">
        <v>169</v>
      </c>
      <c r="O731" s="14"/>
      <c r="P731" s="15" t="s">
        <v>119</v>
      </c>
      <c r="Q731" s="16">
        <v>19399</v>
      </c>
      <c r="R731" s="17">
        <v>40</v>
      </c>
      <c r="S731" s="18">
        <v>13385.309999999998</v>
      </c>
      <c r="T731" s="19" t="s">
        <v>83</v>
      </c>
      <c r="U731" s="20" t="s">
        <v>109</v>
      </c>
      <c r="V731" s="28">
        <v>40.5</v>
      </c>
      <c r="W731" s="22">
        <v>1</v>
      </c>
      <c r="X731" s="23"/>
    </row>
    <row r="732" spans="1:24" s="1" customFormat="1" ht="35" customHeight="1" x14ac:dyDescent="0.3">
      <c r="A732" s="24" t="s">
        <v>23</v>
      </c>
      <c r="B732" s="24" t="s">
        <v>277</v>
      </c>
      <c r="C732" s="12" t="s">
        <v>603</v>
      </c>
      <c r="D732" s="58"/>
      <c r="E732" s="39" t="str">
        <f>HYPERLINK("https://www.google.ru/search?q=1053A079-100&amp;newwindow=1&amp;tbm=isch","Еще фото")</f>
        <v>Еще фото</v>
      </c>
      <c r="F732" s="13"/>
      <c r="G732" s="24" t="s">
        <v>77</v>
      </c>
      <c r="H732" s="24" t="s">
        <v>78</v>
      </c>
      <c r="I732" s="24" t="s">
        <v>79</v>
      </c>
      <c r="J732" s="14" t="s">
        <v>128</v>
      </c>
      <c r="K732" s="15" t="s">
        <v>71</v>
      </c>
      <c r="L732" s="60"/>
      <c r="M732" s="14"/>
      <c r="N732" s="14" t="s">
        <v>169</v>
      </c>
      <c r="O732" s="14"/>
      <c r="P732" s="15" t="s">
        <v>119</v>
      </c>
      <c r="Q732" s="16">
        <v>19399</v>
      </c>
      <c r="R732" s="17">
        <v>40</v>
      </c>
      <c r="S732" s="18">
        <v>13385.309999999998</v>
      </c>
      <c r="T732" s="19" t="s">
        <v>83</v>
      </c>
      <c r="U732" s="20" t="s">
        <v>94</v>
      </c>
      <c r="V732" s="22">
        <v>41</v>
      </c>
      <c r="W732" s="22">
        <v>1</v>
      </c>
      <c r="X732" s="23"/>
    </row>
    <row r="733" spans="1:24" s="1" customFormat="1" ht="37.049999999999997" customHeight="1" x14ac:dyDescent="0.3">
      <c r="A733" s="24" t="s">
        <v>23</v>
      </c>
      <c r="B733" s="24" t="s">
        <v>277</v>
      </c>
      <c r="C733" s="12" t="s">
        <v>603</v>
      </c>
      <c r="D733" s="59"/>
      <c r="E733" s="39" t="str">
        <f>HYPERLINK("https://www.google.ru/search?q=1053A079-100&amp;newwindow=1&amp;tbm=isch","Еще фото")</f>
        <v>Еще фото</v>
      </c>
      <c r="F733" s="13"/>
      <c r="G733" s="24" t="s">
        <v>77</v>
      </c>
      <c r="H733" s="24" t="s">
        <v>78</v>
      </c>
      <c r="I733" s="24" t="s">
        <v>79</v>
      </c>
      <c r="J733" s="14" t="s">
        <v>128</v>
      </c>
      <c r="K733" s="15" t="s">
        <v>71</v>
      </c>
      <c r="L733" s="56"/>
      <c r="M733" s="14"/>
      <c r="N733" s="14" t="s">
        <v>169</v>
      </c>
      <c r="O733" s="14"/>
      <c r="P733" s="15" t="s">
        <v>119</v>
      </c>
      <c r="Q733" s="16">
        <v>19399</v>
      </c>
      <c r="R733" s="17">
        <v>40</v>
      </c>
      <c r="S733" s="18">
        <v>13385.309999999998</v>
      </c>
      <c r="T733" s="19" t="s">
        <v>83</v>
      </c>
      <c r="U733" s="20" t="s">
        <v>96</v>
      </c>
      <c r="V733" s="28">
        <v>42.5</v>
      </c>
      <c r="W733" s="22">
        <v>1</v>
      </c>
      <c r="X733" s="23"/>
    </row>
    <row r="734" spans="1:24" s="1" customFormat="1" ht="21" customHeight="1" x14ac:dyDescent="0.3">
      <c r="A734" s="11" t="s">
        <v>23</v>
      </c>
      <c r="B734" s="11" t="s">
        <v>604</v>
      </c>
      <c r="C734" s="25" t="s">
        <v>605</v>
      </c>
      <c r="D734" s="57"/>
      <c r="E734" s="39" t="str">
        <f>HYPERLINK("https://www.google.ru/search?q=1071A103-103&amp;newwindow=1&amp;tbm=isch","Еще фото")</f>
        <v>Еще фото</v>
      </c>
      <c r="F734" s="29" t="s">
        <v>117</v>
      </c>
      <c r="G734" s="11" t="s">
        <v>77</v>
      </c>
      <c r="H734" s="11" t="s">
        <v>78</v>
      </c>
      <c r="I734" s="14" t="s">
        <v>79</v>
      </c>
      <c r="J734" s="14" t="s">
        <v>128</v>
      </c>
      <c r="K734" s="15" t="s">
        <v>30</v>
      </c>
      <c r="L734" s="55" t="s">
        <v>606</v>
      </c>
      <c r="M734" s="14"/>
      <c r="N734" s="14" t="s">
        <v>169</v>
      </c>
      <c r="O734" s="14"/>
      <c r="P734" s="15" t="s">
        <v>131</v>
      </c>
      <c r="Q734" s="16">
        <v>11099</v>
      </c>
      <c r="R734" s="17">
        <v>40</v>
      </c>
      <c r="S734" s="18">
        <v>7658.3099999999986</v>
      </c>
      <c r="T734" s="19" t="s">
        <v>83</v>
      </c>
      <c r="U734" s="20" t="s">
        <v>87</v>
      </c>
      <c r="V734" s="21" t="s">
        <v>134</v>
      </c>
      <c r="W734" s="22">
        <v>2</v>
      </c>
      <c r="X734" s="23"/>
    </row>
    <row r="735" spans="1:24" s="1" customFormat="1" ht="21" customHeight="1" x14ac:dyDescent="0.3">
      <c r="A735" s="24" t="s">
        <v>23</v>
      </c>
      <c r="B735" s="24" t="s">
        <v>604</v>
      </c>
      <c r="C735" s="26" t="s">
        <v>605</v>
      </c>
      <c r="D735" s="58"/>
      <c r="E735" s="39" t="str">
        <f>HYPERLINK("https://www.google.ru/search?q=1071A103-103&amp;newwindow=1&amp;tbm=isch","Еще фото")</f>
        <v>Еще фото</v>
      </c>
      <c r="F735" s="29" t="s">
        <v>117</v>
      </c>
      <c r="G735" s="24" t="s">
        <v>77</v>
      </c>
      <c r="H735" s="24" t="s">
        <v>78</v>
      </c>
      <c r="I735" s="24" t="s">
        <v>79</v>
      </c>
      <c r="J735" s="14" t="s">
        <v>128</v>
      </c>
      <c r="K735" s="15" t="s">
        <v>30</v>
      </c>
      <c r="L735" s="60"/>
      <c r="M735" s="14"/>
      <c r="N735" s="14" t="s">
        <v>169</v>
      </c>
      <c r="O735" s="14"/>
      <c r="P735" s="15" t="s">
        <v>131</v>
      </c>
      <c r="Q735" s="16">
        <v>11099</v>
      </c>
      <c r="R735" s="17">
        <v>40</v>
      </c>
      <c r="S735" s="18">
        <v>7658.3099999999986</v>
      </c>
      <c r="T735" s="19" t="s">
        <v>83</v>
      </c>
      <c r="U735" s="20" t="s">
        <v>114</v>
      </c>
      <c r="V735" s="22">
        <v>39</v>
      </c>
      <c r="W735" s="22">
        <v>3</v>
      </c>
      <c r="X735" s="23"/>
    </row>
    <row r="736" spans="1:24" s="1" customFormat="1" ht="21" customHeight="1" x14ac:dyDescent="0.3">
      <c r="A736" s="24" t="s">
        <v>23</v>
      </c>
      <c r="B736" s="24" t="s">
        <v>604</v>
      </c>
      <c r="C736" s="26" t="s">
        <v>605</v>
      </c>
      <c r="D736" s="58"/>
      <c r="E736" s="39" t="str">
        <f>HYPERLINK("https://www.google.ru/search?q=1071A103-103&amp;newwindow=1&amp;tbm=isch","Еще фото")</f>
        <v>Еще фото</v>
      </c>
      <c r="F736" s="29" t="s">
        <v>117</v>
      </c>
      <c r="G736" s="24" t="s">
        <v>77</v>
      </c>
      <c r="H736" s="24" t="s">
        <v>78</v>
      </c>
      <c r="I736" s="24" t="s">
        <v>79</v>
      </c>
      <c r="J736" s="14" t="s">
        <v>128</v>
      </c>
      <c r="K736" s="15" t="s">
        <v>30</v>
      </c>
      <c r="L736" s="60"/>
      <c r="M736" s="14"/>
      <c r="N736" s="14" t="s">
        <v>169</v>
      </c>
      <c r="O736" s="14"/>
      <c r="P736" s="15" t="s">
        <v>131</v>
      </c>
      <c r="Q736" s="16">
        <v>11099</v>
      </c>
      <c r="R736" s="17">
        <v>40</v>
      </c>
      <c r="S736" s="18">
        <v>7658.3099999999986</v>
      </c>
      <c r="T736" s="19" t="s">
        <v>83</v>
      </c>
      <c r="U736" s="20" t="s">
        <v>109</v>
      </c>
      <c r="V736" s="28">
        <v>40.5</v>
      </c>
      <c r="W736" s="22">
        <v>1</v>
      </c>
      <c r="X736" s="23"/>
    </row>
    <row r="737" spans="1:24" s="1" customFormat="1" ht="21" customHeight="1" x14ac:dyDescent="0.3">
      <c r="A737" s="24" t="s">
        <v>23</v>
      </c>
      <c r="B737" s="24" t="s">
        <v>604</v>
      </c>
      <c r="C737" s="26" t="s">
        <v>605</v>
      </c>
      <c r="D737" s="58"/>
      <c r="E737" s="39" t="str">
        <f>HYPERLINK("https://www.google.ru/search?q=1071A103-103&amp;newwindow=1&amp;tbm=isch","Еще фото")</f>
        <v>Еще фото</v>
      </c>
      <c r="F737" s="29" t="s">
        <v>117</v>
      </c>
      <c r="G737" s="24" t="s">
        <v>77</v>
      </c>
      <c r="H737" s="24" t="s">
        <v>78</v>
      </c>
      <c r="I737" s="24" t="s">
        <v>79</v>
      </c>
      <c r="J737" s="14" t="s">
        <v>128</v>
      </c>
      <c r="K737" s="15" t="s">
        <v>30</v>
      </c>
      <c r="L737" s="60"/>
      <c r="M737" s="14"/>
      <c r="N737" s="14" t="s">
        <v>169</v>
      </c>
      <c r="O737" s="14"/>
      <c r="P737" s="15" t="s">
        <v>131</v>
      </c>
      <c r="Q737" s="16">
        <v>11099</v>
      </c>
      <c r="R737" s="17">
        <v>40</v>
      </c>
      <c r="S737" s="18">
        <v>7658.3099999999986</v>
      </c>
      <c r="T737" s="19" t="s">
        <v>83</v>
      </c>
      <c r="U737" s="20" t="s">
        <v>102</v>
      </c>
      <c r="V737" s="22">
        <v>43</v>
      </c>
      <c r="W737" s="22">
        <v>3</v>
      </c>
      <c r="X737" s="23"/>
    </row>
    <row r="738" spans="1:24" s="1" customFormat="1" ht="32" customHeight="1" x14ac:dyDescent="0.3">
      <c r="A738" s="24" t="s">
        <v>23</v>
      </c>
      <c r="B738" s="24" t="s">
        <v>604</v>
      </c>
      <c r="C738" s="26" t="s">
        <v>605</v>
      </c>
      <c r="D738" s="59"/>
      <c r="E738" s="39" t="str">
        <f>HYPERLINK("https://www.google.ru/search?q=1071A103-103&amp;newwindow=1&amp;tbm=isch","Еще фото")</f>
        <v>Еще фото</v>
      </c>
      <c r="F738" s="29" t="s">
        <v>117</v>
      </c>
      <c r="G738" s="24" t="s">
        <v>77</v>
      </c>
      <c r="H738" s="24" t="s">
        <v>78</v>
      </c>
      <c r="I738" s="24" t="s">
        <v>79</v>
      </c>
      <c r="J738" s="14" t="s">
        <v>128</v>
      </c>
      <c r="K738" s="15" t="s">
        <v>30</v>
      </c>
      <c r="L738" s="56"/>
      <c r="M738" s="14"/>
      <c r="N738" s="14" t="s">
        <v>169</v>
      </c>
      <c r="O738" s="14"/>
      <c r="P738" s="15" t="s">
        <v>131</v>
      </c>
      <c r="Q738" s="16">
        <v>11099</v>
      </c>
      <c r="R738" s="17">
        <v>40</v>
      </c>
      <c r="S738" s="18">
        <v>7658.3099999999986</v>
      </c>
      <c r="T738" s="19" t="s">
        <v>83</v>
      </c>
      <c r="U738" s="20" t="s">
        <v>308</v>
      </c>
      <c r="V738" s="28">
        <v>43.5</v>
      </c>
      <c r="W738" s="22">
        <v>6</v>
      </c>
      <c r="X738" s="23"/>
    </row>
    <row r="739" spans="1:24" s="1" customFormat="1" ht="35" customHeight="1" x14ac:dyDescent="0.3">
      <c r="A739" s="11" t="s">
        <v>23</v>
      </c>
      <c r="B739" s="11" t="s">
        <v>126</v>
      </c>
      <c r="C739" s="12" t="s">
        <v>607</v>
      </c>
      <c r="D739" s="57"/>
      <c r="E739" s="39" t="str">
        <f>HYPERLINK("https://www.google.ru/search?q=1071A104-105&amp;newwindow=1&amp;tbm=isch","Еще фото")</f>
        <v>Еще фото</v>
      </c>
      <c r="F739" s="13" t="s">
        <v>106</v>
      </c>
      <c r="G739" s="11" t="s">
        <v>77</v>
      </c>
      <c r="H739" s="11" t="s">
        <v>78</v>
      </c>
      <c r="I739" s="14" t="s">
        <v>79</v>
      </c>
      <c r="J739" s="14" t="s">
        <v>128</v>
      </c>
      <c r="K739" s="15" t="s">
        <v>30</v>
      </c>
      <c r="L739" s="55"/>
      <c r="M739" s="14"/>
      <c r="N739" s="14" t="s">
        <v>169</v>
      </c>
      <c r="O739" s="14"/>
      <c r="P739" s="15" t="s">
        <v>131</v>
      </c>
      <c r="Q739" s="16">
        <v>7999</v>
      </c>
      <c r="R739" s="17">
        <v>40</v>
      </c>
      <c r="S739" s="18">
        <v>5519.3099999999995</v>
      </c>
      <c r="T739" s="19" t="s">
        <v>83</v>
      </c>
      <c r="U739" s="20" t="s">
        <v>96</v>
      </c>
      <c r="V739" s="28">
        <v>42.5</v>
      </c>
      <c r="W739" s="22">
        <v>2</v>
      </c>
      <c r="X739" s="23"/>
    </row>
    <row r="740" spans="1:24" s="1" customFormat="1" ht="35" customHeight="1" x14ac:dyDescent="0.3">
      <c r="A740" s="24" t="s">
        <v>23</v>
      </c>
      <c r="B740" s="24" t="s">
        <v>126</v>
      </c>
      <c r="C740" s="12" t="s">
        <v>607</v>
      </c>
      <c r="D740" s="58"/>
      <c r="E740" s="39" t="str">
        <f>HYPERLINK("https://www.google.ru/search?q=1071A104-105&amp;newwindow=1&amp;tbm=isch","Еще фото")</f>
        <v>Еще фото</v>
      </c>
      <c r="F740" s="13" t="s">
        <v>106</v>
      </c>
      <c r="G740" s="24" t="s">
        <v>77</v>
      </c>
      <c r="H740" s="24" t="s">
        <v>78</v>
      </c>
      <c r="I740" s="24" t="s">
        <v>79</v>
      </c>
      <c r="J740" s="14" t="s">
        <v>128</v>
      </c>
      <c r="K740" s="15" t="s">
        <v>30</v>
      </c>
      <c r="L740" s="60"/>
      <c r="M740" s="14"/>
      <c r="N740" s="14" t="s">
        <v>169</v>
      </c>
      <c r="O740" s="14"/>
      <c r="P740" s="15" t="s">
        <v>131</v>
      </c>
      <c r="Q740" s="16">
        <v>7999</v>
      </c>
      <c r="R740" s="17">
        <v>40</v>
      </c>
      <c r="S740" s="18">
        <v>5519.3099999999995</v>
      </c>
      <c r="T740" s="19" t="s">
        <v>83</v>
      </c>
      <c r="U740" s="20" t="s">
        <v>102</v>
      </c>
      <c r="V740" s="22">
        <v>43</v>
      </c>
      <c r="W740" s="22">
        <v>2</v>
      </c>
      <c r="X740" s="23"/>
    </row>
    <row r="741" spans="1:24" s="1" customFormat="1" ht="37.049999999999997" customHeight="1" x14ac:dyDescent="0.3">
      <c r="A741" s="24" t="s">
        <v>23</v>
      </c>
      <c r="B741" s="24" t="s">
        <v>126</v>
      </c>
      <c r="C741" s="12" t="s">
        <v>607</v>
      </c>
      <c r="D741" s="59"/>
      <c r="E741" s="39" t="str">
        <f>HYPERLINK("https://www.google.ru/search?q=1071A104-105&amp;newwindow=1&amp;tbm=isch","Еще фото")</f>
        <v>Еще фото</v>
      </c>
      <c r="F741" s="13" t="s">
        <v>106</v>
      </c>
      <c r="G741" s="24" t="s">
        <v>77</v>
      </c>
      <c r="H741" s="24" t="s">
        <v>78</v>
      </c>
      <c r="I741" s="24" t="s">
        <v>79</v>
      </c>
      <c r="J741" s="14" t="s">
        <v>128</v>
      </c>
      <c r="K741" s="15" t="s">
        <v>30</v>
      </c>
      <c r="L741" s="56"/>
      <c r="M741" s="14"/>
      <c r="N741" s="14" t="s">
        <v>169</v>
      </c>
      <c r="O741" s="14"/>
      <c r="P741" s="15" t="s">
        <v>131</v>
      </c>
      <c r="Q741" s="16">
        <v>7999</v>
      </c>
      <c r="R741" s="17">
        <v>40</v>
      </c>
      <c r="S741" s="18">
        <v>5519.3099999999995</v>
      </c>
      <c r="T741" s="19" t="s">
        <v>83</v>
      </c>
      <c r="U741" s="20" t="s">
        <v>308</v>
      </c>
      <c r="V741" s="28">
        <v>43.5</v>
      </c>
      <c r="W741" s="22">
        <v>1</v>
      </c>
      <c r="X741" s="23"/>
    </row>
    <row r="742" spans="1:24" s="1" customFormat="1" ht="52.05" customHeight="1" x14ac:dyDescent="0.3">
      <c r="A742" s="11" t="s">
        <v>23</v>
      </c>
      <c r="B742" s="11" t="s">
        <v>138</v>
      </c>
      <c r="C742" s="12" t="s">
        <v>608</v>
      </c>
      <c r="D742" s="53"/>
      <c r="E742" s="39" t="str">
        <f>HYPERLINK("https://www.google.ru/search?q=1071A116-001&amp;newwindow=1&amp;tbm=isch","Еще фото")</f>
        <v>Еще фото</v>
      </c>
      <c r="F742" s="13" t="s">
        <v>106</v>
      </c>
      <c r="G742" s="11" t="s">
        <v>77</v>
      </c>
      <c r="H742" s="11" t="s">
        <v>78</v>
      </c>
      <c r="I742" s="14" t="s">
        <v>79</v>
      </c>
      <c r="J742" s="14" t="s">
        <v>128</v>
      </c>
      <c r="K742" s="15" t="s">
        <v>30</v>
      </c>
      <c r="L742" s="55" t="s">
        <v>140</v>
      </c>
      <c r="M742" s="14" t="s">
        <v>141</v>
      </c>
      <c r="N742" s="14" t="s">
        <v>48</v>
      </c>
      <c r="O742" s="14"/>
      <c r="P742" s="15" t="s">
        <v>131</v>
      </c>
      <c r="Q742" s="16">
        <v>9199</v>
      </c>
      <c r="R742" s="17">
        <v>40</v>
      </c>
      <c r="S742" s="18">
        <v>6347.3099999999995</v>
      </c>
      <c r="T742" s="19" t="s">
        <v>83</v>
      </c>
      <c r="U742" s="20" t="s">
        <v>296</v>
      </c>
      <c r="V742" s="28">
        <v>45.5</v>
      </c>
      <c r="W742" s="22">
        <v>1</v>
      </c>
      <c r="X742" s="23"/>
    </row>
    <row r="743" spans="1:24" s="1" customFormat="1" ht="61.05" customHeight="1" x14ac:dyDescent="0.3">
      <c r="A743" s="24" t="s">
        <v>23</v>
      </c>
      <c r="B743" s="24" t="s">
        <v>138</v>
      </c>
      <c r="C743" s="12" t="s">
        <v>608</v>
      </c>
      <c r="D743" s="54"/>
      <c r="E743" s="39" t="str">
        <f>HYPERLINK("https://www.google.ru/search?q=1071A116-001&amp;newwindow=1&amp;tbm=isch","Еще фото")</f>
        <v>Еще фото</v>
      </c>
      <c r="F743" s="13" t="s">
        <v>106</v>
      </c>
      <c r="G743" s="24" t="s">
        <v>77</v>
      </c>
      <c r="H743" s="24" t="s">
        <v>78</v>
      </c>
      <c r="I743" s="24" t="s">
        <v>79</v>
      </c>
      <c r="J743" s="14" t="s">
        <v>128</v>
      </c>
      <c r="K743" s="15" t="s">
        <v>30</v>
      </c>
      <c r="L743" s="56"/>
      <c r="M743" s="14" t="s">
        <v>141</v>
      </c>
      <c r="N743" s="14" t="s">
        <v>48</v>
      </c>
      <c r="O743" s="14"/>
      <c r="P743" s="15" t="s">
        <v>131</v>
      </c>
      <c r="Q743" s="16">
        <v>9199</v>
      </c>
      <c r="R743" s="17">
        <v>40</v>
      </c>
      <c r="S743" s="18">
        <v>6347.3099999999995</v>
      </c>
      <c r="T743" s="19" t="s">
        <v>83</v>
      </c>
      <c r="U743" s="20" t="s">
        <v>439</v>
      </c>
      <c r="V743" s="21" t="s">
        <v>440</v>
      </c>
      <c r="W743" s="22">
        <v>1</v>
      </c>
      <c r="X743" s="23"/>
    </row>
    <row r="744" spans="1:24" s="1" customFormat="1" ht="21" customHeight="1" x14ac:dyDescent="0.3">
      <c r="A744" s="11" t="s">
        <v>23</v>
      </c>
      <c r="B744" s="11" t="s">
        <v>609</v>
      </c>
      <c r="C744" s="25" t="s">
        <v>610</v>
      </c>
      <c r="D744" s="57"/>
      <c r="E744" s="39" t="str">
        <f>HYPERLINK("https://www.google.ru/search?q=1071A117-102&amp;newwindow=1&amp;tbm=isch","Еще фото")</f>
        <v>Еще фото</v>
      </c>
      <c r="F744" s="29" t="s">
        <v>117</v>
      </c>
      <c r="G744" s="11" t="s">
        <v>77</v>
      </c>
      <c r="H744" s="11" t="s">
        <v>78</v>
      </c>
      <c r="I744" s="14" t="s">
        <v>79</v>
      </c>
      <c r="J744" s="14" t="s">
        <v>128</v>
      </c>
      <c r="K744" s="15" t="s">
        <v>30</v>
      </c>
      <c r="L744" s="55" t="s">
        <v>611</v>
      </c>
      <c r="M744" s="14" t="s">
        <v>612</v>
      </c>
      <c r="N744" s="14" t="s">
        <v>169</v>
      </c>
      <c r="O744" s="14"/>
      <c r="P744" s="15" t="s">
        <v>131</v>
      </c>
      <c r="Q744" s="16">
        <v>14699</v>
      </c>
      <c r="R744" s="17">
        <v>40</v>
      </c>
      <c r="S744" s="18">
        <v>10142.31</v>
      </c>
      <c r="T744" s="19" t="s">
        <v>83</v>
      </c>
      <c r="U744" s="20" t="s">
        <v>114</v>
      </c>
      <c r="V744" s="22">
        <v>39</v>
      </c>
      <c r="W744" s="22">
        <v>2</v>
      </c>
      <c r="X744" s="23"/>
    </row>
    <row r="745" spans="1:24" s="1" customFormat="1" ht="21" customHeight="1" x14ac:dyDescent="0.3">
      <c r="A745" s="24" t="s">
        <v>23</v>
      </c>
      <c r="B745" s="24" t="s">
        <v>609</v>
      </c>
      <c r="C745" s="26" t="s">
        <v>610</v>
      </c>
      <c r="D745" s="58"/>
      <c r="E745" s="39" t="str">
        <f>HYPERLINK("https://www.google.ru/search?q=1071A117-102&amp;newwindow=1&amp;tbm=isch","Еще фото")</f>
        <v>Еще фото</v>
      </c>
      <c r="F745" s="29" t="s">
        <v>117</v>
      </c>
      <c r="G745" s="24" t="s">
        <v>77</v>
      </c>
      <c r="H745" s="24" t="s">
        <v>78</v>
      </c>
      <c r="I745" s="24" t="s">
        <v>79</v>
      </c>
      <c r="J745" s="14" t="s">
        <v>128</v>
      </c>
      <c r="K745" s="15" t="s">
        <v>30</v>
      </c>
      <c r="L745" s="60"/>
      <c r="M745" s="14" t="s">
        <v>612</v>
      </c>
      <c r="N745" s="14" t="s">
        <v>169</v>
      </c>
      <c r="O745" s="14"/>
      <c r="P745" s="15" t="s">
        <v>131</v>
      </c>
      <c r="Q745" s="16">
        <v>14699</v>
      </c>
      <c r="R745" s="17">
        <v>40</v>
      </c>
      <c r="S745" s="18">
        <v>10142.31</v>
      </c>
      <c r="T745" s="19" t="s">
        <v>83</v>
      </c>
      <c r="U745" s="20" t="s">
        <v>109</v>
      </c>
      <c r="V745" s="28">
        <v>40.5</v>
      </c>
      <c r="W745" s="22">
        <v>1</v>
      </c>
      <c r="X745" s="23"/>
    </row>
    <row r="746" spans="1:24" s="1" customFormat="1" ht="21" customHeight="1" x14ac:dyDescent="0.3">
      <c r="A746" s="24" t="s">
        <v>23</v>
      </c>
      <c r="B746" s="24" t="s">
        <v>609</v>
      </c>
      <c r="C746" s="26" t="s">
        <v>610</v>
      </c>
      <c r="D746" s="58"/>
      <c r="E746" s="39" t="str">
        <f>HYPERLINK("https://www.google.ru/search?q=1071A117-102&amp;newwindow=1&amp;tbm=isch","Еще фото")</f>
        <v>Еще фото</v>
      </c>
      <c r="F746" s="29" t="s">
        <v>117</v>
      </c>
      <c r="G746" s="24" t="s">
        <v>77</v>
      </c>
      <c r="H746" s="24" t="s">
        <v>78</v>
      </c>
      <c r="I746" s="24" t="s">
        <v>79</v>
      </c>
      <c r="J746" s="14" t="s">
        <v>128</v>
      </c>
      <c r="K746" s="15" t="s">
        <v>30</v>
      </c>
      <c r="L746" s="60"/>
      <c r="M746" s="14" t="s">
        <v>612</v>
      </c>
      <c r="N746" s="14" t="s">
        <v>169</v>
      </c>
      <c r="O746" s="14"/>
      <c r="P746" s="15" t="s">
        <v>131</v>
      </c>
      <c r="Q746" s="16">
        <v>14699</v>
      </c>
      <c r="R746" s="17">
        <v>40</v>
      </c>
      <c r="S746" s="18">
        <v>10142.31</v>
      </c>
      <c r="T746" s="19" t="s">
        <v>83</v>
      </c>
      <c r="U746" s="20" t="s">
        <v>94</v>
      </c>
      <c r="V746" s="22">
        <v>41</v>
      </c>
      <c r="W746" s="22">
        <v>4</v>
      </c>
      <c r="X746" s="23"/>
    </row>
    <row r="747" spans="1:24" s="1" customFormat="1" ht="21" customHeight="1" x14ac:dyDescent="0.3">
      <c r="A747" s="24" t="s">
        <v>23</v>
      </c>
      <c r="B747" s="24" t="s">
        <v>609</v>
      </c>
      <c r="C747" s="26" t="s">
        <v>610</v>
      </c>
      <c r="D747" s="58"/>
      <c r="E747" s="39" t="str">
        <f>HYPERLINK("https://www.google.ru/search?q=1071A117-102&amp;newwindow=1&amp;tbm=isch","Еще фото")</f>
        <v>Еще фото</v>
      </c>
      <c r="F747" s="29" t="s">
        <v>117</v>
      </c>
      <c r="G747" s="24" t="s">
        <v>77</v>
      </c>
      <c r="H747" s="24" t="s">
        <v>78</v>
      </c>
      <c r="I747" s="24" t="s">
        <v>79</v>
      </c>
      <c r="J747" s="14" t="s">
        <v>128</v>
      </c>
      <c r="K747" s="15" t="s">
        <v>30</v>
      </c>
      <c r="L747" s="60"/>
      <c r="M747" s="14" t="s">
        <v>612</v>
      </c>
      <c r="N747" s="14" t="s">
        <v>169</v>
      </c>
      <c r="O747" s="14"/>
      <c r="P747" s="15" t="s">
        <v>131</v>
      </c>
      <c r="Q747" s="16">
        <v>14699</v>
      </c>
      <c r="R747" s="17">
        <v>40</v>
      </c>
      <c r="S747" s="18">
        <v>10142.31</v>
      </c>
      <c r="T747" s="19" t="s">
        <v>83</v>
      </c>
      <c r="U747" s="20" t="s">
        <v>95</v>
      </c>
      <c r="V747" s="22">
        <v>42</v>
      </c>
      <c r="W747" s="22">
        <v>2</v>
      </c>
      <c r="X747" s="23"/>
    </row>
    <row r="748" spans="1:24" s="1" customFormat="1" ht="32" customHeight="1" x14ac:dyDescent="0.3">
      <c r="A748" s="24" t="s">
        <v>23</v>
      </c>
      <c r="B748" s="24" t="s">
        <v>609</v>
      </c>
      <c r="C748" s="26" t="s">
        <v>610</v>
      </c>
      <c r="D748" s="59"/>
      <c r="E748" s="39" t="str">
        <f>HYPERLINK("https://www.google.ru/search?q=1071A117-102&amp;newwindow=1&amp;tbm=isch","Еще фото")</f>
        <v>Еще фото</v>
      </c>
      <c r="F748" s="29" t="s">
        <v>117</v>
      </c>
      <c r="G748" s="24" t="s">
        <v>77</v>
      </c>
      <c r="H748" s="24" t="s">
        <v>78</v>
      </c>
      <c r="I748" s="24" t="s">
        <v>79</v>
      </c>
      <c r="J748" s="14" t="s">
        <v>128</v>
      </c>
      <c r="K748" s="15" t="s">
        <v>30</v>
      </c>
      <c r="L748" s="56"/>
      <c r="M748" s="14" t="s">
        <v>612</v>
      </c>
      <c r="N748" s="14" t="s">
        <v>169</v>
      </c>
      <c r="O748" s="14"/>
      <c r="P748" s="15" t="s">
        <v>131</v>
      </c>
      <c r="Q748" s="16">
        <v>14699</v>
      </c>
      <c r="R748" s="17">
        <v>40</v>
      </c>
      <c r="S748" s="18">
        <v>10142.31</v>
      </c>
      <c r="T748" s="19" t="s">
        <v>83</v>
      </c>
      <c r="U748" s="20" t="s">
        <v>96</v>
      </c>
      <c r="V748" s="28">
        <v>42.5</v>
      </c>
      <c r="W748" s="22">
        <v>4</v>
      </c>
      <c r="X748" s="23"/>
    </row>
    <row r="749" spans="1:24" s="1" customFormat="1" ht="52.05" customHeight="1" x14ac:dyDescent="0.3">
      <c r="A749" s="11" t="s">
        <v>23</v>
      </c>
      <c r="B749" s="11" t="s">
        <v>182</v>
      </c>
      <c r="C749" s="12" t="s">
        <v>613</v>
      </c>
      <c r="D749" s="53"/>
      <c r="E749" s="39" t="str">
        <f>HYPERLINK("https://www.google.ru/search?q=1072A095-107&amp;newwindow=1&amp;tbm=isch","Еще фото")</f>
        <v>Еще фото</v>
      </c>
      <c r="F749" s="13" t="s">
        <v>106</v>
      </c>
      <c r="G749" s="11" t="s">
        <v>77</v>
      </c>
      <c r="H749" s="11" t="s">
        <v>78</v>
      </c>
      <c r="I749" s="14" t="s">
        <v>79</v>
      </c>
      <c r="J749" s="14" t="s">
        <v>128</v>
      </c>
      <c r="K749" s="15" t="s">
        <v>46</v>
      </c>
      <c r="L749" s="55" t="s">
        <v>614</v>
      </c>
      <c r="M749" s="14"/>
      <c r="N749" s="14" t="s">
        <v>169</v>
      </c>
      <c r="O749" s="14"/>
      <c r="P749" s="15" t="s">
        <v>119</v>
      </c>
      <c r="Q749" s="16">
        <v>14699</v>
      </c>
      <c r="R749" s="17">
        <v>40</v>
      </c>
      <c r="S749" s="18">
        <v>10142.31</v>
      </c>
      <c r="T749" s="19" t="s">
        <v>83</v>
      </c>
      <c r="U749" s="20" t="s">
        <v>87</v>
      </c>
      <c r="V749" s="28">
        <v>36.5</v>
      </c>
      <c r="W749" s="22">
        <v>1</v>
      </c>
      <c r="X749" s="23"/>
    </row>
    <row r="750" spans="1:24" s="1" customFormat="1" ht="61.05" customHeight="1" x14ac:dyDescent="0.3">
      <c r="A750" s="24" t="s">
        <v>23</v>
      </c>
      <c r="B750" s="24" t="s">
        <v>182</v>
      </c>
      <c r="C750" s="12" t="s">
        <v>613</v>
      </c>
      <c r="D750" s="54"/>
      <c r="E750" s="39" t="str">
        <f>HYPERLINK("https://www.google.ru/search?q=1072A095-107&amp;newwindow=1&amp;tbm=isch","Еще фото")</f>
        <v>Еще фото</v>
      </c>
      <c r="F750" s="13" t="s">
        <v>106</v>
      </c>
      <c r="G750" s="24" t="s">
        <v>77</v>
      </c>
      <c r="H750" s="24" t="s">
        <v>78</v>
      </c>
      <c r="I750" s="24" t="s">
        <v>79</v>
      </c>
      <c r="J750" s="14" t="s">
        <v>128</v>
      </c>
      <c r="K750" s="15" t="s">
        <v>46</v>
      </c>
      <c r="L750" s="56"/>
      <c r="M750" s="14"/>
      <c r="N750" s="14" t="s">
        <v>169</v>
      </c>
      <c r="O750" s="14"/>
      <c r="P750" s="15" t="s">
        <v>119</v>
      </c>
      <c r="Q750" s="16">
        <v>14699</v>
      </c>
      <c r="R750" s="17">
        <v>40</v>
      </c>
      <c r="S750" s="18">
        <v>10142.31</v>
      </c>
      <c r="T750" s="19" t="s">
        <v>83</v>
      </c>
      <c r="U750" s="20" t="s">
        <v>114</v>
      </c>
      <c r="V750" s="28">
        <v>37.5</v>
      </c>
      <c r="W750" s="22">
        <v>1</v>
      </c>
      <c r="X750" s="23"/>
    </row>
    <row r="751" spans="1:24" s="1" customFormat="1" ht="26" customHeight="1" x14ac:dyDescent="0.3">
      <c r="A751" s="11" t="s">
        <v>23</v>
      </c>
      <c r="B751" s="11" t="s">
        <v>126</v>
      </c>
      <c r="C751" s="12" t="s">
        <v>615</v>
      </c>
      <c r="D751" s="57"/>
      <c r="E751" s="39" t="str">
        <f>HYPERLINK("https://www.google.ru/search?q=1072A107-104&amp;newwindow=1&amp;tbm=isch","Еще фото")</f>
        <v>Еще фото</v>
      </c>
      <c r="F751" s="13"/>
      <c r="G751" s="11" t="s">
        <v>77</v>
      </c>
      <c r="H751" s="11" t="s">
        <v>78</v>
      </c>
      <c r="I751" s="14" t="s">
        <v>79</v>
      </c>
      <c r="J751" s="14" t="s">
        <v>128</v>
      </c>
      <c r="K751" s="15" t="s">
        <v>46</v>
      </c>
      <c r="L751" s="55" t="s">
        <v>136</v>
      </c>
      <c r="M751" s="14"/>
      <c r="N751" s="14" t="s">
        <v>169</v>
      </c>
      <c r="O751" s="14"/>
      <c r="P751" s="15" t="s">
        <v>131</v>
      </c>
      <c r="Q751" s="16">
        <v>7999</v>
      </c>
      <c r="R751" s="17">
        <v>40</v>
      </c>
      <c r="S751" s="18">
        <v>5519.3099999999995</v>
      </c>
      <c r="T751" s="19" t="s">
        <v>83</v>
      </c>
      <c r="U751" s="20" t="s">
        <v>386</v>
      </c>
      <c r="V751" s="22">
        <v>34</v>
      </c>
      <c r="W751" s="22">
        <v>1</v>
      </c>
      <c r="X751" s="23"/>
    </row>
    <row r="752" spans="1:24" s="1" customFormat="1" ht="26" customHeight="1" x14ac:dyDescent="0.3">
      <c r="A752" s="24" t="s">
        <v>23</v>
      </c>
      <c r="B752" s="24" t="s">
        <v>126</v>
      </c>
      <c r="C752" s="12" t="s">
        <v>615</v>
      </c>
      <c r="D752" s="58"/>
      <c r="E752" s="39" t="str">
        <f>HYPERLINK("https://www.google.ru/search?q=1072A107-104&amp;newwindow=1&amp;tbm=isch","Еще фото")</f>
        <v>Еще фото</v>
      </c>
      <c r="F752" s="13"/>
      <c r="G752" s="24" t="s">
        <v>77</v>
      </c>
      <c r="H752" s="24" t="s">
        <v>78</v>
      </c>
      <c r="I752" s="24" t="s">
        <v>79</v>
      </c>
      <c r="J752" s="14" t="s">
        <v>128</v>
      </c>
      <c r="K752" s="15" t="s">
        <v>46</v>
      </c>
      <c r="L752" s="60"/>
      <c r="M752" s="14"/>
      <c r="N752" s="14" t="s">
        <v>169</v>
      </c>
      <c r="O752" s="14"/>
      <c r="P752" s="15" t="s">
        <v>131</v>
      </c>
      <c r="Q752" s="16">
        <v>7999</v>
      </c>
      <c r="R752" s="17">
        <v>40</v>
      </c>
      <c r="S752" s="18">
        <v>5519.3099999999995</v>
      </c>
      <c r="T752" s="19" t="s">
        <v>83</v>
      </c>
      <c r="U752" s="20" t="s">
        <v>84</v>
      </c>
      <c r="V752" s="28">
        <v>34.5</v>
      </c>
      <c r="W752" s="22">
        <v>3</v>
      </c>
      <c r="X752" s="23"/>
    </row>
    <row r="753" spans="1:24" s="1" customFormat="1" ht="26" customHeight="1" x14ac:dyDescent="0.3">
      <c r="A753" s="24" t="s">
        <v>23</v>
      </c>
      <c r="B753" s="24" t="s">
        <v>126</v>
      </c>
      <c r="C753" s="12" t="s">
        <v>615</v>
      </c>
      <c r="D753" s="58"/>
      <c r="E753" s="39" t="str">
        <f>HYPERLINK("https://www.google.ru/search?q=1072A107-104&amp;newwindow=1&amp;tbm=isch","Еще фото")</f>
        <v>Еще фото</v>
      </c>
      <c r="F753" s="13"/>
      <c r="G753" s="24" t="s">
        <v>77</v>
      </c>
      <c r="H753" s="24" t="s">
        <v>78</v>
      </c>
      <c r="I753" s="24" t="s">
        <v>79</v>
      </c>
      <c r="J753" s="14" t="s">
        <v>128</v>
      </c>
      <c r="K753" s="15" t="s">
        <v>46</v>
      </c>
      <c r="L753" s="60"/>
      <c r="M753" s="14"/>
      <c r="N753" s="14" t="s">
        <v>169</v>
      </c>
      <c r="O753" s="14"/>
      <c r="P753" s="15" t="s">
        <v>131</v>
      </c>
      <c r="Q753" s="16">
        <v>7999</v>
      </c>
      <c r="R753" s="17">
        <v>40</v>
      </c>
      <c r="S753" s="18">
        <v>5519.3099999999995</v>
      </c>
      <c r="T753" s="19" t="s">
        <v>83</v>
      </c>
      <c r="U753" s="20" t="s">
        <v>86</v>
      </c>
      <c r="V753" s="22">
        <v>36</v>
      </c>
      <c r="W753" s="22">
        <v>1</v>
      </c>
      <c r="X753" s="23"/>
    </row>
    <row r="754" spans="1:24" s="1" customFormat="1" ht="26" customHeight="1" x14ac:dyDescent="0.3">
      <c r="A754" s="24" t="s">
        <v>23</v>
      </c>
      <c r="B754" s="24" t="s">
        <v>126</v>
      </c>
      <c r="C754" s="12" t="s">
        <v>615</v>
      </c>
      <c r="D754" s="59"/>
      <c r="E754" s="39" t="str">
        <f>HYPERLINK("https://www.google.ru/search?q=1072A107-104&amp;newwindow=1&amp;tbm=isch","Еще фото")</f>
        <v>Еще фото</v>
      </c>
      <c r="F754" s="13"/>
      <c r="G754" s="24" t="s">
        <v>77</v>
      </c>
      <c r="H754" s="24" t="s">
        <v>78</v>
      </c>
      <c r="I754" s="24" t="s">
        <v>79</v>
      </c>
      <c r="J754" s="14" t="s">
        <v>128</v>
      </c>
      <c r="K754" s="15" t="s">
        <v>46</v>
      </c>
      <c r="L754" s="56"/>
      <c r="M754" s="14"/>
      <c r="N754" s="14" t="s">
        <v>169</v>
      </c>
      <c r="O754" s="14"/>
      <c r="P754" s="15" t="s">
        <v>131</v>
      </c>
      <c r="Q754" s="16">
        <v>7999</v>
      </c>
      <c r="R754" s="17">
        <v>40</v>
      </c>
      <c r="S754" s="18">
        <v>5519.3099999999995</v>
      </c>
      <c r="T754" s="19" t="s">
        <v>83</v>
      </c>
      <c r="U754" s="20" t="s">
        <v>87</v>
      </c>
      <c r="V754" s="28">
        <v>36.5</v>
      </c>
      <c r="W754" s="22">
        <v>1</v>
      </c>
      <c r="X754" s="23"/>
    </row>
    <row r="755" spans="1:24" s="1" customFormat="1" ht="21" customHeight="1" x14ac:dyDescent="0.3">
      <c r="A755" s="11" t="s">
        <v>23</v>
      </c>
      <c r="B755" s="11" t="s">
        <v>616</v>
      </c>
      <c r="C755" s="25" t="s">
        <v>617</v>
      </c>
      <c r="D755" s="57"/>
      <c r="E755" s="39" t="str">
        <f>HYPERLINK("https://www.google.ru/search?q=1072A118-700&amp;newwindow=1&amp;tbm=isch","Еще фото")</f>
        <v>Еще фото</v>
      </c>
      <c r="F755" s="13"/>
      <c r="G755" s="11" t="s">
        <v>77</v>
      </c>
      <c r="H755" s="11" t="s">
        <v>78</v>
      </c>
      <c r="I755" s="14" t="s">
        <v>79</v>
      </c>
      <c r="J755" s="14" t="s">
        <v>128</v>
      </c>
      <c r="K755" s="15" t="s">
        <v>46</v>
      </c>
      <c r="L755" s="55" t="s">
        <v>618</v>
      </c>
      <c r="M755" s="14"/>
      <c r="N755" s="14" t="s">
        <v>137</v>
      </c>
      <c r="O755" s="14"/>
      <c r="P755" s="15" t="s">
        <v>131</v>
      </c>
      <c r="Q755" s="16">
        <v>13499</v>
      </c>
      <c r="R755" s="17">
        <v>40</v>
      </c>
      <c r="S755" s="18">
        <v>9314.31</v>
      </c>
      <c r="T755" s="19" t="s">
        <v>83</v>
      </c>
      <c r="U755" s="20" t="s">
        <v>85</v>
      </c>
      <c r="V755" s="28">
        <v>35.5</v>
      </c>
      <c r="W755" s="22">
        <v>3</v>
      </c>
      <c r="X755" s="23"/>
    </row>
    <row r="756" spans="1:24" s="1" customFormat="1" ht="21" customHeight="1" x14ac:dyDescent="0.3">
      <c r="A756" s="24" t="s">
        <v>23</v>
      </c>
      <c r="B756" s="24" t="s">
        <v>616</v>
      </c>
      <c r="C756" s="26" t="s">
        <v>617</v>
      </c>
      <c r="D756" s="58"/>
      <c r="E756" s="39" t="str">
        <f>HYPERLINK("https://www.google.ru/search?q=1072A118-700&amp;newwindow=1&amp;tbm=isch","Еще фото")</f>
        <v>Еще фото</v>
      </c>
      <c r="F756" s="13"/>
      <c r="G756" s="24" t="s">
        <v>77</v>
      </c>
      <c r="H756" s="24" t="s">
        <v>78</v>
      </c>
      <c r="I756" s="24" t="s">
        <v>79</v>
      </c>
      <c r="J756" s="14" t="s">
        <v>128</v>
      </c>
      <c r="K756" s="15" t="s">
        <v>46</v>
      </c>
      <c r="L756" s="60"/>
      <c r="M756" s="14"/>
      <c r="N756" s="14" t="s">
        <v>137</v>
      </c>
      <c r="O756" s="14"/>
      <c r="P756" s="15" t="s">
        <v>131</v>
      </c>
      <c r="Q756" s="16">
        <v>13499</v>
      </c>
      <c r="R756" s="17">
        <v>40</v>
      </c>
      <c r="S756" s="18">
        <v>9314.31</v>
      </c>
      <c r="T756" s="19" t="s">
        <v>83</v>
      </c>
      <c r="U756" s="20" t="s">
        <v>87</v>
      </c>
      <c r="V756" s="28">
        <v>36.5</v>
      </c>
      <c r="W756" s="22">
        <v>2</v>
      </c>
      <c r="X756" s="23"/>
    </row>
    <row r="757" spans="1:24" s="1" customFormat="1" ht="21" customHeight="1" x14ac:dyDescent="0.3">
      <c r="A757" s="24" t="s">
        <v>23</v>
      </c>
      <c r="B757" s="24" t="s">
        <v>616</v>
      </c>
      <c r="C757" s="26" t="s">
        <v>617</v>
      </c>
      <c r="D757" s="58"/>
      <c r="E757" s="39" t="str">
        <f>HYPERLINK("https://www.google.ru/search?q=1072A118-700&amp;newwindow=1&amp;tbm=isch","Еще фото")</f>
        <v>Еще фото</v>
      </c>
      <c r="F757" s="13"/>
      <c r="G757" s="24" t="s">
        <v>77</v>
      </c>
      <c r="H757" s="24" t="s">
        <v>78</v>
      </c>
      <c r="I757" s="24" t="s">
        <v>79</v>
      </c>
      <c r="J757" s="14" t="s">
        <v>128</v>
      </c>
      <c r="K757" s="15" t="s">
        <v>46</v>
      </c>
      <c r="L757" s="60"/>
      <c r="M757" s="14"/>
      <c r="N757" s="14" t="s">
        <v>137</v>
      </c>
      <c r="O757" s="14"/>
      <c r="P757" s="15" t="s">
        <v>131</v>
      </c>
      <c r="Q757" s="16">
        <v>13499</v>
      </c>
      <c r="R757" s="17">
        <v>40</v>
      </c>
      <c r="S757" s="18">
        <v>9314.31</v>
      </c>
      <c r="T757" s="19" t="s">
        <v>83</v>
      </c>
      <c r="U757" s="20" t="s">
        <v>114</v>
      </c>
      <c r="V757" s="28">
        <v>37.5</v>
      </c>
      <c r="W757" s="22">
        <v>1</v>
      </c>
      <c r="X757" s="23"/>
    </row>
    <row r="758" spans="1:24" s="1" customFormat="1" ht="21" customHeight="1" x14ac:dyDescent="0.3">
      <c r="A758" s="24" t="s">
        <v>23</v>
      </c>
      <c r="B758" s="24" t="s">
        <v>616</v>
      </c>
      <c r="C758" s="26" t="s">
        <v>617</v>
      </c>
      <c r="D758" s="58"/>
      <c r="E758" s="39" t="str">
        <f>HYPERLINK("https://www.google.ru/search?q=1072A118-700&amp;newwindow=1&amp;tbm=isch","Еще фото")</f>
        <v>Еще фото</v>
      </c>
      <c r="F758" s="13"/>
      <c r="G758" s="24" t="s">
        <v>77</v>
      </c>
      <c r="H758" s="24" t="s">
        <v>78</v>
      </c>
      <c r="I758" s="24" t="s">
        <v>79</v>
      </c>
      <c r="J758" s="14" t="s">
        <v>128</v>
      </c>
      <c r="K758" s="15" t="s">
        <v>46</v>
      </c>
      <c r="L758" s="60"/>
      <c r="M758" s="14"/>
      <c r="N758" s="14" t="s">
        <v>137</v>
      </c>
      <c r="O758" s="14"/>
      <c r="P758" s="15" t="s">
        <v>131</v>
      </c>
      <c r="Q758" s="16">
        <v>13499</v>
      </c>
      <c r="R758" s="17">
        <v>40</v>
      </c>
      <c r="S758" s="18">
        <v>9314.31</v>
      </c>
      <c r="T758" s="19" t="s">
        <v>83</v>
      </c>
      <c r="U758" s="20" t="s">
        <v>101</v>
      </c>
      <c r="V758" s="22">
        <v>38</v>
      </c>
      <c r="W758" s="22">
        <v>1</v>
      </c>
      <c r="X758" s="23"/>
    </row>
    <row r="759" spans="1:24" s="1" customFormat="1" ht="32" customHeight="1" x14ac:dyDescent="0.3">
      <c r="A759" s="24" t="s">
        <v>23</v>
      </c>
      <c r="B759" s="24" t="s">
        <v>616</v>
      </c>
      <c r="C759" s="26" t="s">
        <v>617</v>
      </c>
      <c r="D759" s="59"/>
      <c r="E759" s="39" t="str">
        <f>HYPERLINK("https://www.google.ru/search?q=1072A118-700&amp;newwindow=1&amp;tbm=isch","Еще фото")</f>
        <v>Еще фото</v>
      </c>
      <c r="F759" s="13"/>
      <c r="G759" s="24" t="s">
        <v>77</v>
      </c>
      <c r="H759" s="24" t="s">
        <v>78</v>
      </c>
      <c r="I759" s="24" t="s">
        <v>79</v>
      </c>
      <c r="J759" s="14" t="s">
        <v>128</v>
      </c>
      <c r="K759" s="15" t="s">
        <v>46</v>
      </c>
      <c r="L759" s="56"/>
      <c r="M759" s="14"/>
      <c r="N759" s="14" t="s">
        <v>137</v>
      </c>
      <c r="O759" s="14"/>
      <c r="P759" s="15" t="s">
        <v>131</v>
      </c>
      <c r="Q759" s="16">
        <v>13499</v>
      </c>
      <c r="R759" s="17">
        <v>40</v>
      </c>
      <c r="S759" s="18">
        <v>9314.31</v>
      </c>
      <c r="T759" s="19" t="s">
        <v>83</v>
      </c>
      <c r="U759" s="20" t="s">
        <v>96</v>
      </c>
      <c r="V759" s="28">
        <v>40.5</v>
      </c>
      <c r="W759" s="22">
        <v>1</v>
      </c>
      <c r="X759" s="23"/>
    </row>
    <row r="760" spans="1:24" s="1" customFormat="1" ht="21" customHeight="1" x14ac:dyDescent="0.3">
      <c r="A760" s="11" t="s">
        <v>23</v>
      </c>
      <c r="B760" s="11" t="s">
        <v>619</v>
      </c>
      <c r="C760" s="25" t="s">
        <v>620</v>
      </c>
      <c r="D760" s="57"/>
      <c r="E760" s="39" t="str">
        <f>HYPERLINK("https://www.google.ru/search?q=1081A050-601&amp;newwindow=1&amp;tbm=isch","Еще фото")</f>
        <v>Еще фото</v>
      </c>
      <c r="F760" s="13"/>
      <c r="G760" s="11" t="s">
        <v>166</v>
      </c>
      <c r="H760" s="11" t="s">
        <v>78</v>
      </c>
      <c r="I760" s="14" t="s">
        <v>79</v>
      </c>
      <c r="J760" s="14" t="s">
        <v>29</v>
      </c>
      <c r="K760" s="15" t="s">
        <v>30</v>
      </c>
      <c r="L760" s="55" t="s">
        <v>621</v>
      </c>
      <c r="M760" s="14"/>
      <c r="N760" s="14" t="s">
        <v>92</v>
      </c>
      <c r="O760" s="14"/>
      <c r="P760" s="15" t="s">
        <v>119</v>
      </c>
      <c r="Q760" s="16">
        <v>16599</v>
      </c>
      <c r="R760" s="17">
        <v>40</v>
      </c>
      <c r="S760" s="18">
        <v>11453.31</v>
      </c>
      <c r="T760" s="19" t="s">
        <v>83</v>
      </c>
      <c r="U760" s="20" t="s">
        <v>84</v>
      </c>
      <c r="V760" s="22">
        <v>36</v>
      </c>
      <c r="W760" s="22">
        <v>8</v>
      </c>
      <c r="X760" s="23"/>
    </row>
    <row r="761" spans="1:24" s="1" customFormat="1" ht="21" customHeight="1" x14ac:dyDescent="0.3">
      <c r="A761" s="24" t="s">
        <v>23</v>
      </c>
      <c r="B761" s="24" t="s">
        <v>619</v>
      </c>
      <c r="C761" s="26" t="s">
        <v>620</v>
      </c>
      <c r="D761" s="58"/>
      <c r="E761" s="39" t="str">
        <f>HYPERLINK("https://www.google.ru/search?q=1081A050-601&amp;newwindow=1&amp;tbm=isch","Еще фото")</f>
        <v>Еще фото</v>
      </c>
      <c r="F761" s="13"/>
      <c r="G761" s="24" t="s">
        <v>166</v>
      </c>
      <c r="H761" s="24" t="s">
        <v>78</v>
      </c>
      <c r="I761" s="24" t="s">
        <v>79</v>
      </c>
      <c r="J761" s="14" t="s">
        <v>29</v>
      </c>
      <c r="K761" s="15" t="s">
        <v>30</v>
      </c>
      <c r="L761" s="60"/>
      <c r="M761" s="14"/>
      <c r="N761" s="14" t="s">
        <v>92</v>
      </c>
      <c r="O761" s="14"/>
      <c r="P761" s="15" t="s">
        <v>119</v>
      </c>
      <c r="Q761" s="16">
        <v>16599</v>
      </c>
      <c r="R761" s="17">
        <v>40</v>
      </c>
      <c r="S761" s="18">
        <v>11453.31</v>
      </c>
      <c r="T761" s="19" t="s">
        <v>83</v>
      </c>
      <c r="U761" s="20" t="s">
        <v>85</v>
      </c>
      <c r="V761" s="21" t="s">
        <v>622</v>
      </c>
      <c r="W761" s="22">
        <v>4</v>
      </c>
      <c r="X761" s="23"/>
    </row>
    <row r="762" spans="1:24" s="1" customFormat="1" ht="21" customHeight="1" x14ac:dyDescent="0.3">
      <c r="A762" s="24" t="s">
        <v>23</v>
      </c>
      <c r="B762" s="24" t="s">
        <v>619</v>
      </c>
      <c r="C762" s="26" t="s">
        <v>620</v>
      </c>
      <c r="D762" s="58"/>
      <c r="E762" s="39" t="str">
        <f>HYPERLINK("https://www.google.ru/search?q=1081A050-601&amp;newwindow=1&amp;tbm=isch","Еще фото")</f>
        <v>Еще фото</v>
      </c>
      <c r="F762" s="13"/>
      <c r="G762" s="24" t="s">
        <v>166</v>
      </c>
      <c r="H762" s="24" t="s">
        <v>78</v>
      </c>
      <c r="I762" s="24" t="s">
        <v>79</v>
      </c>
      <c r="J762" s="14" t="s">
        <v>29</v>
      </c>
      <c r="K762" s="15" t="s">
        <v>30</v>
      </c>
      <c r="L762" s="60"/>
      <c r="M762" s="14"/>
      <c r="N762" s="14" t="s">
        <v>92</v>
      </c>
      <c r="O762" s="14"/>
      <c r="P762" s="15" t="s">
        <v>119</v>
      </c>
      <c r="Q762" s="16">
        <v>16599</v>
      </c>
      <c r="R762" s="17">
        <v>40</v>
      </c>
      <c r="S762" s="18">
        <v>11453.31</v>
      </c>
      <c r="T762" s="19" t="s">
        <v>83</v>
      </c>
      <c r="U762" s="20" t="s">
        <v>86</v>
      </c>
      <c r="V762" s="22">
        <v>37</v>
      </c>
      <c r="W762" s="22">
        <v>12</v>
      </c>
      <c r="X762" s="23"/>
    </row>
    <row r="763" spans="1:24" s="1" customFormat="1" ht="21" customHeight="1" x14ac:dyDescent="0.3">
      <c r="A763" s="24" t="s">
        <v>23</v>
      </c>
      <c r="B763" s="24" t="s">
        <v>619</v>
      </c>
      <c r="C763" s="26" t="s">
        <v>620</v>
      </c>
      <c r="D763" s="58"/>
      <c r="E763" s="39" t="str">
        <f>HYPERLINK("https://www.google.ru/search?q=1081A050-601&amp;newwindow=1&amp;tbm=isch","Еще фото")</f>
        <v>Еще фото</v>
      </c>
      <c r="F763" s="13"/>
      <c r="G763" s="24" t="s">
        <v>166</v>
      </c>
      <c r="H763" s="24" t="s">
        <v>78</v>
      </c>
      <c r="I763" s="24" t="s">
        <v>79</v>
      </c>
      <c r="J763" s="14" t="s">
        <v>29</v>
      </c>
      <c r="K763" s="15" t="s">
        <v>30</v>
      </c>
      <c r="L763" s="60"/>
      <c r="M763" s="14"/>
      <c r="N763" s="14" t="s">
        <v>92</v>
      </c>
      <c r="O763" s="14"/>
      <c r="P763" s="15" t="s">
        <v>119</v>
      </c>
      <c r="Q763" s="16">
        <v>16599</v>
      </c>
      <c r="R763" s="17">
        <v>40</v>
      </c>
      <c r="S763" s="18">
        <v>11453.31</v>
      </c>
      <c r="T763" s="19" t="s">
        <v>83</v>
      </c>
      <c r="U763" s="20" t="s">
        <v>87</v>
      </c>
      <c r="V763" s="21" t="s">
        <v>623</v>
      </c>
      <c r="W763" s="22">
        <v>5</v>
      </c>
      <c r="X763" s="23"/>
    </row>
    <row r="764" spans="1:24" s="1" customFormat="1" ht="32" customHeight="1" x14ac:dyDescent="0.3">
      <c r="A764" s="24" t="s">
        <v>23</v>
      </c>
      <c r="B764" s="24" t="s">
        <v>619</v>
      </c>
      <c r="C764" s="26" t="s">
        <v>620</v>
      </c>
      <c r="D764" s="59"/>
      <c r="E764" s="39" t="str">
        <f>HYPERLINK("https://www.google.ru/search?q=1081A050-601&amp;newwindow=1&amp;tbm=isch","Еще фото")</f>
        <v>Еще фото</v>
      </c>
      <c r="F764" s="13"/>
      <c r="G764" s="24" t="s">
        <v>166</v>
      </c>
      <c r="H764" s="24" t="s">
        <v>78</v>
      </c>
      <c r="I764" s="24" t="s">
        <v>79</v>
      </c>
      <c r="J764" s="14" t="s">
        <v>29</v>
      </c>
      <c r="K764" s="15" t="s">
        <v>30</v>
      </c>
      <c r="L764" s="56"/>
      <c r="M764" s="14"/>
      <c r="N764" s="14" t="s">
        <v>92</v>
      </c>
      <c r="O764" s="14"/>
      <c r="P764" s="15" t="s">
        <v>119</v>
      </c>
      <c r="Q764" s="16">
        <v>16599</v>
      </c>
      <c r="R764" s="17">
        <v>40</v>
      </c>
      <c r="S764" s="18">
        <v>11453.31</v>
      </c>
      <c r="T764" s="19" t="s">
        <v>83</v>
      </c>
      <c r="U764" s="20" t="s">
        <v>114</v>
      </c>
      <c r="V764" s="22">
        <v>38</v>
      </c>
      <c r="W764" s="22">
        <v>2</v>
      </c>
      <c r="X764" s="23"/>
    </row>
    <row r="765" spans="1:24" s="1" customFormat="1" ht="11" customHeight="1" x14ac:dyDescent="0.3">
      <c r="A765" s="11" t="s">
        <v>23</v>
      </c>
      <c r="B765" s="11" t="s">
        <v>624</v>
      </c>
      <c r="C765" s="12" t="s">
        <v>625</v>
      </c>
      <c r="D765" s="57"/>
      <c r="E765" s="39" t="str">
        <f t="shared" ref="E765:E776" si="48">HYPERLINK("https://www.google.ru/search?q=1081A053-102&amp;newwindow=1&amp;tbm=isch","Еще фото")</f>
        <v>Еще фото</v>
      </c>
      <c r="F765" s="13" t="s">
        <v>106</v>
      </c>
      <c r="G765" s="11" t="s">
        <v>166</v>
      </c>
      <c r="H765" s="11" t="s">
        <v>78</v>
      </c>
      <c r="I765" s="14" t="s">
        <v>79</v>
      </c>
      <c r="J765" s="14" t="s">
        <v>29</v>
      </c>
      <c r="K765" s="15" t="s">
        <v>30</v>
      </c>
      <c r="L765" s="55" t="s">
        <v>626</v>
      </c>
      <c r="M765" s="14"/>
      <c r="N765" s="14" t="s">
        <v>169</v>
      </c>
      <c r="O765" s="14"/>
      <c r="P765" s="15" t="s">
        <v>119</v>
      </c>
      <c r="Q765" s="16">
        <v>12299</v>
      </c>
      <c r="R765" s="17">
        <v>40</v>
      </c>
      <c r="S765" s="18">
        <v>8486.31</v>
      </c>
      <c r="T765" s="19" t="s">
        <v>83</v>
      </c>
      <c r="U765" s="20" t="s">
        <v>85</v>
      </c>
      <c r="V765" s="21" t="s">
        <v>622</v>
      </c>
      <c r="W765" s="22">
        <v>6</v>
      </c>
      <c r="X765" s="23"/>
    </row>
    <row r="766" spans="1:24" s="1" customFormat="1" ht="11" customHeight="1" x14ac:dyDescent="0.3">
      <c r="A766" s="24" t="s">
        <v>23</v>
      </c>
      <c r="B766" s="24" t="s">
        <v>624</v>
      </c>
      <c r="C766" s="12" t="s">
        <v>625</v>
      </c>
      <c r="D766" s="58"/>
      <c r="E766" s="39" t="str">
        <f t="shared" si="48"/>
        <v>Еще фото</v>
      </c>
      <c r="F766" s="13" t="s">
        <v>106</v>
      </c>
      <c r="G766" s="24" t="s">
        <v>166</v>
      </c>
      <c r="H766" s="24" t="s">
        <v>78</v>
      </c>
      <c r="I766" s="24" t="s">
        <v>79</v>
      </c>
      <c r="J766" s="14" t="s">
        <v>29</v>
      </c>
      <c r="K766" s="15" t="s">
        <v>30</v>
      </c>
      <c r="L766" s="60"/>
      <c r="M766" s="14"/>
      <c r="N766" s="14" t="s">
        <v>169</v>
      </c>
      <c r="O766" s="14"/>
      <c r="P766" s="15" t="s">
        <v>119</v>
      </c>
      <c r="Q766" s="16">
        <v>12299</v>
      </c>
      <c r="R766" s="17">
        <v>40</v>
      </c>
      <c r="S766" s="18">
        <v>8486.31</v>
      </c>
      <c r="T766" s="19" t="s">
        <v>83</v>
      </c>
      <c r="U766" s="20" t="s">
        <v>86</v>
      </c>
      <c r="V766" s="22">
        <v>37</v>
      </c>
      <c r="W766" s="22">
        <v>5</v>
      </c>
      <c r="X766" s="23"/>
    </row>
    <row r="767" spans="1:24" s="1" customFormat="1" ht="11" customHeight="1" x14ac:dyDescent="0.3">
      <c r="A767" s="24" t="s">
        <v>23</v>
      </c>
      <c r="B767" s="24" t="s">
        <v>624</v>
      </c>
      <c r="C767" s="12" t="s">
        <v>625</v>
      </c>
      <c r="D767" s="58"/>
      <c r="E767" s="39" t="str">
        <f t="shared" si="48"/>
        <v>Еще фото</v>
      </c>
      <c r="F767" s="13" t="s">
        <v>106</v>
      </c>
      <c r="G767" s="24" t="s">
        <v>166</v>
      </c>
      <c r="H767" s="24" t="s">
        <v>78</v>
      </c>
      <c r="I767" s="24" t="s">
        <v>79</v>
      </c>
      <c r="J767" s="14" t="s">
        <v>29</v>
      </c>
      <c r="K767" s="15" t="s">
        <v>30</v>
      </c>
      <c r="L767" s="60"/>
      <c r="M767" s="14"/>
      <c r="N767" s="14" t="s">
        <v>169</v>
      </c>
      <c r="O767" s="14"/>
      <c r="P767" s="15" t="s">
        <v>119</v>
      </c>
      <c r="Q767" s="16">
        <v>12299</v>
      </c>
      <c r="R767" s="17">
        <v>40</v>
      </c>
      <c r="S767" s="18">
        <v>8486.31</v>
      </c>
      <c r="T767" s="19" t="s">
        <v>83</v>
      </c>
      <c r="U767" s="20" t="s">
        <v>87</v>
      </c>
      <c r="V767" s="21" t="s">
        <v>623</v>
      </c>
      <c r="W767" s="22">
        <v>2</v>
      </c>
      <c r="X767" s="23"/>
    </row>
    <row r="768" spans="1:24" s="1" customFormat="1" ht="11" customHeight="1" x14ac:dyDescent="0.3">
      <c r="A768" s="24" t="s">
        <v>23</v>
      </c>
      <c r="B768" s="24" t="s">
        <v>624</v>
      </c>
      <c r="C768" s="12" t="s">
        <v>625</v>
      </c>
      <c r="D768" s="58"/>
      <c r="E768" s="39" t="str">
        <f t="shared" si="48"/>
        <v>Еще фото</v>
      </c>
      <c r="F768" s="13" t="s">
        <v>106</v>
      </c>
      <c r="G768" s="24" t="s">
        <v>166</v>
      </c>
      <c r="H768" s="24" t="s">
        <v>78</v>
      </c>
      <c r="I768" s="24" t="s">
        <v>79</v>
      </c>
      <c r="J768" s="14" t="s">
        <v>29</v>
      </c>
      <c r="K768" s="15" t="s">
        <v>30</v>
      </c>
      <c r="L768" s="60"/>
      <c r="M768" s="14"/>
      <c r="N768" s="14" t="s">
        <v>169</v>
      </c>
      <c r="O768" s="14"/>
      <c r="P768" s="15" t="s">
        <v>119</v>
      </c>
      <c r="Q768" s="16">
        <v>12299</v>
      </c>
      <c r="R768" s="17">
        <v>40</v>
      </c>
      <c r="S768" s="18">
        <v>8486.31</v>
      </c>
      <c r="T768" s="19" t="s">
        <v>83</v>
      </c>
      <c r="U768" s="20" t="s">
        <v>114</v>
      </c>
      <c r="V768" s="22">
        <v>38</v>
      </c>
      <c r="W768" s="22">
        <v>3</v>
      </c>
      <c r="X768" s="23"/>
    </row>
    <row r="769" spans="1:24" s="1" customFormat="1" ht="11" customHeight="1" x14ac:dyDescent="0.3">
      <c r="A769" s="24" t="s">
        <v>23</v>
      </c>
      <c r="B769" s="24" t="s">
        <v>624</v>
      </c>
      <c r="C769" s="12" t="s">
        <v>625</v>
      </c>
      <c r="D769" s="58"/>
      <c r="E769" s="39" t="str">
        <f t="shared" si="48"/>
        <v>Еще фото</v>
      </c>
      <c r="F769" s="13" t="s">
        <v>106</v>
      </c>
      <c r="G769" s="24" t="s">
        <v>166</v>
      </c>
      <c r="H769" s="24" t="s">
        <v>78</v>
      </c>
      <c r="I769" s="24" t="s">
        <v>79</v>
      </c>
      <c r="J769" s="14" t="s">
        <v>29</v>
      </c>
      <c r="K769" s="15" t="s">
        <v>30</v>
      </c>
      <c r="L769" s="60"/>
      <c r="M769" s="14"/>
      <c r="N769" s="14" t="s">
        <v>169</v>
      </c>
      <c r="O769" s="14"/>
      <c r="P769" s="15" t="s">
        <v>119</v>
      </c>
      <c r="Q769" s="16">
        <v>12299</v>
      </c>
      <c r="R769" s="17">
        <v>40</v>
      </c>
      <c r="S769" s="18">
        <v>8486.31</v>
      </c>
      <c r="T769" s="19" t="s">
        <v>83</v>
      </c>
      <c r="U769" s="20" t="s">
        <v>101</v>
      </c>
      <c r="V769" s="21" t="s">
        <v>134</v>
      </c>
      <c r="W769" s="22">
        <v>6</v>
      </c>
      <c r="X769" s="23"/>
    </row>
    <row r="770" spans="1:24" s="1" customFormat="1" ht="11" customHeight="1" x14ac:dyDescent="0.3">
      <c r="A770" s="24" t="s">
        <v>23</v>
      </c>
      <c r="B770" s="24" t="s">
        <v>624</v>
      </c>
      <c r="C770" s="12" t="s">
        <v>625</v>
      </c>
      <c r="D770" s="58"/>
      <c r="E770" s="39" t="str">
        <f t="shared" si="48"/>
        <v>Еще фото</v>
      </c>
      <c r="F770" s="13" t="s">
        <v>106</v>
      </c>
      <c r="G770" s="24" t="s">
        <v>166</v>
      </c>
      <c r="H770" s="24" t="s">
        <v>78</v>
      </c>
      <c r="I770" s="24" t="s">
        <v>79</v>
      </c>
      <c r="J770" s="14" t="s">
        <v>29</v>
      </c>
      <c r="K770" s="15" t="s">
        <v>30</v>
      </c>
      <c r="L770" s="60"/>
      <c r="M770" s="14"/>
      <c r="N770" s="14" t="s">
        <v>169</v>
      </c>
      <c r="O770" s="14"/>
      <c r="P770" s="15" t="s">
        <v>119</v>
      </c>
      <c r="Q770" s="16">
        <v>12299</v>
      </c>
      <c r="R770" s="17">
        <v>40</v>
      </c>
      <c r="S770" s="18">
        <v>8486.31</v>
      </c>
      <c r="T770" s="19" t="s">
        <v>83</v>
      </c>
      <c r="U770" s="20" t="s">
        <v>109</v>
      </c>
      <c r="V770" s="22">
        <v>40</v>
      </c>
      <c r="W770" s="22">
        <v>9</v>
      </c>
      <c r="X770" s="23"/>
    </row>
    <row r="771" spans="1:24" s="1" customFormat="1" ht="11" customHeight="1" x14ac:dyDescent="0.3">
      <c r="A771" s="24" t="s">
        <v>23</v>
      </c>
      <c r="B771" s="24" t="s">
        <v>624</v>
      </c>
      <c r="C771" s="12" t="s">
        <v>625</v>
      </c>
      <c r="D771" s="58"/>
      <c r="E771" s="39" t="str">
        <f t="shared" si="48"/>
        <v>Еще фото</v>
      </c>
      <c r="F771" s="13" t="s">
        <v>106</v>
      </c>
      <c r="G771" s="24" t="s">
        <v>166</v>
      </c>
      <c r="H771" s="24" t="s">
        <v>78</v>
      </c>
      <c r="I771" s="24" t="s">
        <v>79</v>
      </c>
      <c r="J771" s="14" t="s">
        <v>29</v>
      </c>
      <c r="K771" s="15" t="s">
        <v>30</v>
      </c>
      <c r="L771" s="60"/>
      <c r="M771" s="14"/>
      <c r="N771" s="14" t="s">
        <v>169</v>
      </c>
      <c r="O771" s="14"/>
      <c r="P771" s="15" t="s">
        <v>119</v>
      </c>
      <c r="Q771" s="16">
        <v>12299</v>
      </c>
      <c r="R771" s="17">
        <v>40</v>
      </c>
      <c r="S771" s="18">
        <v>8486.31</v>
      </c>
      <c r="T771" s="19" t="s">
        <v>83</v>
      </c>
      <c r="U771" s="20" t="s">
        <v>94</v>
      </c>
      <c r="V771" s="21" t="s">
        <v>627</v>
      </c>
      <c r="W771" s="22">
        <v>11</v>
      </c>
      <c r="X771" s="23"/>
    </row>
    <row r="772" spans="1:24" s="1" customFormat="1" ht="11" customHeight="1" x14ac:dyDescent="0.3">
      <c r="A772" s="24" t="s">
        <v>23</v>
      </c>
      <c r="B772" s="24" t="s">
        <v>624</v>
      </c>
      <c r="C772" s="12" t="s">
        <v>625</v>
      </c>
      <c r="D772" s="58"/>
      <c r="E772" s="39" t="str">
        <f t="shared" si="48"/>
        <v>Еще фото</v>
      </c>
      <c r="F772" s="13" t="s">
        <v>106</v>
      </c>
      <c r="G772" s="24" t="s">
        <v>166</v>
      </c>
      <c r="H772" s="24" t="s">
        <v>78</v>
      </c>
      <c r="I772" s="24" t="s">
        <v>79</v>
      </c>
      <c r="J772" s="14" t="s">
        <v>29</v>
      </c>
      <c r="K772" s="15" t="s">
        <v>30</v>
      </c>
      <c r="L772" s="60"/>
      <c r="M772" s="14"/>
      <c r="N772" s="14" t="s">
        <v>169</v>
      </c>
      <c r="O772" s="14"/>
      <c r="P772" s="15" t="s">
        <v>119</v>
      </c>
      <c r="Q772" s="16">
        <v>12299</v>
      </c>
      <c r="R772" s="17">
        <v>40</v>
      </c>
      <c r="S772" s="18">
        <v>8486.31</v>
      </c>
      <c r="T772" s="19" t="s">
        <v>83</v>
      </c>
      <c r="U772" s="20" t="s">
        <v>95</v>
      </c>
      <c r="V772" s="22">
        <v>41</v>
      </c>
      <c r="W772" s="22">
        <v>20</v>
      </c>
      <c r="X772" s="23"/>
    </row>
    <row r="773" spans="1:24" s="1" customFormat="1" ht="11" customHeight="1" x14ac:dyDescent="0.3">
      <c r="A773" s="24" t="s">
        <v>23</v>
      </c>
      <c r="B773" s="24" t="s">
        <v>624</v>
      </c>
      <c r="C773" s="12" t="s">
        <v>625</v>
      </c>
      <c r="D773" s="58"/>
      <c r="E773" s="39" t="str">
        <f t="shared" si="48"/>
        <v>Еще фото</v>
      </c>
      <c r="F773" s="13" t="s">
        <v>106</v>
      </c>
      <c r="G773" s="24" t="s">
        <v>166</v>
      </c>
      <c r="H773" s="24" t="s">
        <v>78</v>
      </c>
      <c r="I773" s="24" t="s">
        <v>79</v>
      </c>
      <c r="J773" s="14" t="s">
        <v>29</v>
      </c>
      <c r="K773" s="15" t="s">
        <v>30</v>
      </c>
      <c r="L773" s="60"/>
      <c r="M773" s="14"/>
      <c r="N773" s="14" t="s">
        <v>169</v>
      </c>
      <c r="O773" s="14"/>
      <c r="P773" s="15" t="s">
        <v>119</v>
      </c>
      <c r="Q773" s="16">
        <v>12299</v>
      </c>
      <c r="R773" s="17">
        <v>40</v>
      </c>
      <c r="S773" s="18">
        <v>8486.31</v>
      </c>
      <c r="T773" s="19" t="s">
        <v>83</v>
      </c>
      <c r="U773" s="20" t="s">
        <v>96</v>
      </c>
      <c r="V773" s="22">
        <v>41</v>
      </c>
      <c r="W773" s="22">
        <v>23</v>
      </c>
      <c r="X773" s="23"/>
    </row>
    <row r="774" spans="1:24" s="1" customFormat="1" ht="11" customHeight="1" x14ac:dyDescent="0.3">
      <c r="A774" s="14" t="s">
        <v>23</v>
      </c>
      <c r="B774" s="14" t="s">
        <v>624</v>
      </c>
      <c r="C774" s="12" t="s">
        <v>625</v>
      </c>
      <c r="D774" s="58"/>
      <c r="E774" s="39" t="str">
        <f t="shared" si="48"/>
        <v>Еще фото</v>
      </c>
      <c r="F774" s="35" t="s">
        <v>106</v>
      </c>
      <c r="G774" s="14" t="s">
        <v>166</v>
      </c>
      <c r="H774" s="14" t="s">
        <v>78</v>
      </c>
      <c r="I774" s="14" t="s">
        <v>79</v>
      </c>
      <c r="J774" s="14" t="s">
        <v>29</v>
      </c>
      <c r="K774" s="14" t="s">
        <v>30</v>
      </c>
      <c r="L774" s="60"/>
      <c r="M774" s="14"/>
      <c r="N774" s="14" t="s">
        <v>169</v>
      </c>
      <c r="O774" s="14"/>
      <c r="P774" s="14" t="s">
        <v>119</v>
      </c>
      <c r="Q774" s="32">
        <v>12299</v>
      </c>
      <c r="R774" s="33">
        <v>40</v>
      </c>
      <c r="S774" s="34">
        <v>8486.31</v>
      </c>
      <c r="T774" s="19" t="s">
        <v>83</v>
      </c>
      <c r="U774" s="20" t="s">
        <v>102</v>
      </c>
      <c r="V774" s="22">
        <v>42</v>
      </c>
      <c r="W774" s="22">
        <v>7</v>
      </c>
      <c r="X774" s="23"/>
    </row>
    <row r="775" spans="1:24" s="1" customFormat="1" ht="11" customHeight="1" x14ac:dyDescent="0.3">
      <c r="A775" s="14" t="s">
        <v>23</v>
      </c>
      <c r="B775" s="14" t="s">
        <v>624</v>
      </c>
      <c r="C775" s="12" t="s">
        <v>625</v>
      </c>
      <c r="D775" s="58"/>
      <c r="E775" s="39" t="str">
        <f t="shared" si="48"/>
        <v>Еще фото</v>
      </c>
      <c r="F775" s="35" t="s">
        <v>106</v>
      </c>
      <c r="G775" s="14" t="s">
        <v>166</v>
      </c>
      <c r="H775" s="14" t="s">
        <v>78</v>
      </c>
      <c r="I775" s="14" t="s">
        <v>79</v>
      </c>
      <c r="J775" s="14" t="s">
        <v>29</v>
      </c>
      <c r="K775" s="14" t="s">
        <v>30</v>
      </c>
      <c r="L775" s="60"/>
      <c r="M775" s="14"/>
      <c r="N775" s="14" t="s">
        <v>169</v>
      </c>
      <c r="O775" s="14"/>
      <c r="P775" s="14" t="s">
        <v>119</v>
      </c>
      <c r="Q775" s="32">
        <v>12299</v>
      </c>
      <c r="R775" s="33">
        <v>40</v>
      </c>
      <c r="S775" s="34">
        <v>8486.31</v>
      </c>
      <c r="T775" s="19" t="s">
        <v>83</v>
      </c>
      <c r="U775" s="20" t="s">
        <v>308</v>
      </c>
      <c r="V775" s="21" t="s">
        <v>628</v>
      </c>
      <c r="W775" s="22">
        <v>6</v>
      </c>
      <c r="X775" s="23"/>
    </row>
    <row r="776" spans="1:24" s="1" customFormat="1" ht="11" customHeight="1" x14ac:dyDescent="0.3">
      <c r="A776" s="14" t="s">
        <v>23</v>
      </c>
      <c r="B776" s="14" t="s">
        <v>624</v>
      </c>
      <c r="C776" s="12" t="s">
        <v>625</v>
      </c>
      <c r="D776" s="59"/>
      <c r="E776" s="39" t="str">
        <f t="shared" si="48"/>
        <v>Еще фото</v>
      </c>
      <c r="F776" s="35" t="s">
        <v>106</v>
      </c>
      <c r="G776" s="14" t="s">
        <v>166</v>
      </c>
      <c r="H776" s="14" t="s">
        <v>78</v>
      </c>
      <c r="I776" s="14" t="s">
        <v>79</v>
      </c>
      <c r="J776" s="14" t="s">
        <v>29</v>
      </c>
      <c r="K776" s="14" t="s">
        <v>30</v>
      </c>
      <c r="L776" s="56"/>
      <c r="M776" s="14"/>
      <c r="N776" s="14" t="s">
        <v>169</v>
      </c>
      <c r="O776" s="14"/>
      <c r="P776" s="14" t="s">
        <v>119</v>
      </c>
      <c r="Q776" s="32">
        <v>12299</v>
      </c>
      <c r="R776" s="33">
        <v>40</v>
      </c>
      <c r="S776" s="34">
        <v>8486.31</v>
      </c>
      <c r="T776" s="19" t="s">
        <v>83</v>
      </c>
      <c r="U776" s="20" t="s">
        <v>296</v>
      </c>
      <c r="V776" s="22">
        <v>45</v>
      </c>
      <c r="W776" s="22">
        <v>1</v>
      </c>
      <c r="X776" s="23"/>
    </row>
    <row r="777" spans="1:24" s="1" customFormat="1" ht="13.05" customHeight="1" x14ac:dyDescent="0.3">
      <c r="A777" s="11" t="s">
        <v>23</v>
      </c>
      <c r="B777" s="11" t="s">
        <v>629</v>
      </c>
      <c r="C777" s="12" t="s">
        <v>630</v>
      </c>
      <c r="D777" s="57"/>
      <c r="E777" s="39" t="str">
        <f t="shared" ref="E777:E784" si="49">HYPERLINK("https://www.google.ru/search?q=1081A058-401&amp;newwindow=1&amp;tbm=isch","Еще фото")</f>
        <v>Еще фото</v>
      </c>
      <c r="F777" s="13" t="s">
        <v>106</v>
      </c>
      <c r="G777" s="11" t="s">
        <v>166</v>
      </c>
      <c r="H777" s="11" t="s">
        <v>78</v>
      </c>
      <c r="I777" s="14" t="s">
        <v>79</v>
      </c>
      <c r="J777" s="14" t="s">
        <v>29</v>
      </c>
      <c r="K777" s="15" t="s">
        <v>30</v>
      </c>
      <c r="L777" s="55" t="s">
        <v>631</v>
      </c>
      <c r="M777" s="14"/>
      <c r="N777" s="14" t="s">
        <v>632</v>
      </c>
      <c r="O777" s="14"/>
      <c r="P777" s="15" t="s">
        <v>119</v>
      </c>
      <c r="Q777" s="16">
        <v>11099</v>
      </c>
      <c r="R777" s="17">
        <v>40</v>
      </c>
      <c r="S777" s="18">
        <v>7658.3099999999986</v>
      </c>
      <c r="T777" s="19" t="s">
        <v>83</v>
      </c>
      <c r="U777" s="30" t="s">
        <v>85</v>
      </c>
      <c r="V777" s="21" t="s">
        <v>622</v>
      </c>
      <c r="W777" s="22">
        <v>6</v>
      </c>
      <c r="X777" s="23"/>
    </row>
    <row r="778" spans="1:24" s="1" customFormat="1" ht="13.05" customHeight="1" x14ac:dyDescent="0.3">
      <c r="A778" s="24" t="s">
        <v>23</v>
      </c>
      <c r="B778" s="24" t="s">
        <v>629</v>
      </c>
      <c r="C778" s="12" t="s">
        <v>630</v>
      </c>
      <c r="D778" s="58"/>
      <c r="E778" s="39" t="str">
        <f t="shared" si="49"/>
        <v>Еще фото</v>
      </c>
      <c r="F778" s="13" t="s">
        <v>106</v>
      </c>
      <c r="G778" s="24" t="s">
        <v>166</v>
      </c>
      <c r="H778" s="24" t="s">
        <v>78</v>
      </c>
      <c r="I778" s="24" t="s">
        <v>79</v>
      </c>
      <c r="J778" s="14" t="s">
        <v>29</v>
      </c>
      <c r="K778" s="15" t="s">
        <v>30</v>
      </c>
      <c r="L778" s="60"/>
      <c r="M778" s="14"/>
      <c r="N778" s="14" t="s">
        <v>632</v>
      </c>
      <c r="O778" s="14"/>
      <c r="P778" s="15" t="s">
        <v>119</v>
      </c>
      <c r="Q778" s="16">
        <v>11099</v>
      </c>
      <c r="R778" s="17">
        <v>40</v>
      </c>
      <c r="S778" s="18">
        <v>7658.3099999999986</v>
      </c>
      <c r="T778" s="19" t="s">
        <v>83</v>
      </c>
      <c r="U778" s="20" t="s">
        <v>86</v>
      </c>
      <c r="V778" s="22">
        <v>37</v>
      </c>
      <c r="W778" s="22">
        <v>4</v>
      </c>
      <c r="X778" s="23"/>
    </row>
    <row r="779" spans="1:24" s="1" customFormat="1" ht="13.05" customHeight="1" x14ac:dyDescent="0.3">
      <c r="A779" s="24" t="s">
        <v>23</v>
      </c>
      <c r="B779" s="24" t="s">
        <v>629</v>
      </c>
      <c r="C779" s="12" t="s">
        <v>630</v>
      </c>
      <c r="D779" s="58"/>
      <c r="E779" s="39" t="str">
        <f t="shared" si="49"/>
        <v>Еще фото</v>
      </c>
      <c r="F779" s="13" t="s">
        <v>106</v>
      </c>
      <c r="G779" s="24" t="s">
        <v>166</v>
      </c>
      <c r="H779" s="24" t="s">
        <v>78</v>
      </c>
      <c r="I779" s="24" t="s">
        <v>79</v>
      </c>
      <c r="J779" s="14" t="s">
        <v>29</v>
      </c>
      <c r="K779" s="15" t="s">
        <v>30</v>
      </c>
      <c r="L779" s="60"/>
      <c r="M779" s="14"/>
      <c r="N779" s="14" t="s">
        <v>632</v>
      </c>
      <c r="O779" s="14"/>
      <c r="P779" s="15" t="s">
        <v>119</v>
      </c>
      <c r="Q779" s="16">
        <v>11099</v>
      </c>
      <c r="R779" s="17">
        <v>40</v>
      </c>
      <c r="S779" s="18">
        <v>7658.3099999999986</v>
      </c>
      <c r="T779" s="19" t="s">
        <v>83</v>
      </c>
      <c r="U779" s="20" t="s">
        <v>87</v>
      </c>
      <c r="V779" s="21" t="s">
        <v>623</v>
      </c>
      <c r="W779" s="22">
        <v>7</v>
      </c>
      <c r="X779" s="23"/>
    </row>
    <row r="780" spans="1:24" s="1" customFormat="1" ht="13.05" customHeight="1" x14ac:dyDescent="0.3">
      <c r="A780" s="24" t="s">
        <v>23</v>
      </c>
      <c r="B780" s="24" t="s">
        <v>629</v>
      </c>
      <c r="C780" s="12" t="s">
        <v>630</v>
      </c>
      <c r="D780" s="58"/>
      <c r="E780" s="39" t="str">
        <f t="shared" si="49"/>
        <v>Еще фото</v>
      </c>
      <c r="F780" s="13" t="s">
        <v>106</v>
      </c>
      <c r="G780" s="24" t="s">
        <v>166</v>
      </c>
      <c r="H780" s="24" t="s">
        <v>78</v>
      </c>
      <c r="I780" s="24" t="s">
        <v>79</v>
      </c>
      <c r="J780" s="14" t="s">
        <v>29</v>
      </c>
      <c r="K780" s="15" t="s">
        <v>30</v>
      </c>
      <c r="L780" s="60"/>
      <c r="M780" s="14"/>
      <c r="N780" s="14" t="s">
        <v>632</v>
      </c>
      <c r="O780" s="14"/>
      <c r="P780" s="15" t="s">
        <v>119</v>
      </c>
      <c r="Q780" s="16">
        <v>11099</v>
      </c>
      <c r="R780" s="17">
        <v>40</v>
      </c>
      <c r="S780" s="18">
        <v>7658.3099999999986</v>
      </c>
      <c r="T780" s="19" t="s">
        <v>83</v>
      </c>
      <c r="U780" s="20" t="s">
        <v>114</v>
      </c>
      <c r="V780" s="22">
        <v>38</v>
      </c>
      <c r="W780" s="22">
        <v>2</v>
      </c>
      <c r="X780" s="23"/>
    </row>
    <row r="781" spans="1:24" s="1" customFormat="1" ht="13.05" customHeight="1" x14ac:dyDescent="0.3">
      <c r="A781" s="24" t="s">
        <v>23</v>
      </c>
      <c r="B781" s="24" t="s">
        <v>629</v>
      </c>
      <c r="C781" s="12" t="s">
        <v>630</v>
      </c>
      <c r="D781" s="58"/>
      <c r="E781" s="39" t="str">
        <f t="shared" si="49"/>
        <v>Еще фото</v>
      </c>
      <c r="F781" s="13" t="s">
        <v>106</v>
      </c>
      <c r="G781" s="24" t="s">
        <v>166</v>
      </c>
      <c r="H781" s="24" t="s">
        <v>78</v>
      </c>
      <c r="I781" s="24" t="s">
        <v>79</v>
      </c>
      <c r="J781" s="14" t="s">
        <v>29</v>
      </c>
      <c r="K781" s="15" t="s">
        <v>30</v>
      </c>
      <c r="L781" s="60"/>
      <c r="M781" s="14"/>
      <c r="N781" s="14" t="s">
        <v>632</v>
      </c>
      <c r="O781" s="14"/>
      <c r="P781" s="15" t="s">
        <v>119</v>
      </c>
      <c r="Q781" s="16">
        <v>11099</v>
      </c>
      <c r="R781" s="17">
        <v>40</v>
      </c>
      <c r="S781" s="18">
        <v>7658.3099999999986</v>
      </c>
      <c r="T781" s="19" t="s">
        <v>83</v>
      </c>
      <c r="U781" s="20" t="s">
        <v>101</v>
      </c>
      <c r="V781" s="21" t="s">
        <v>134</v>
      </c>
      <c r="W781" s="22">
        <v>3</v>
      </c>
      <c r="X781" s="23"/>
    </row>
    <row r="782" spans="1:24" s="1" customFormat="1" ht="13.05" customHeight="1" x14ac:dyDescent="0.3">
      <c r="A782" s="24" t="s">
        <v>23</v>
      </c>
      <c r="B782" s="24" t="s">
        <v>629</v>
      </c>
      <c r="C782" s="12" t="s">
        <v>630</v>
      </c>
      <c r="D782" s="58"/>
      <c r="E782" s="39" t="str">
        <f t="shared" si="49"/>
        <v>Еще фото</v>
      </c>
      <c r="F782" s="13" t="s">
        <v>106</v>
      </c>
      <c r="G782" s="24" t="s">
        <v>166</v>
      </c>
      <c r="H782" s="24" t="s">
        <v>78</v>
      </c>
      <c r="I782" s="24" t="s">
        <v>79</v>
      </c>
      <c r="J782" s="14" t="s">
        <v>29</v>
      </c>
      <c r="K782" s="15" t="s">
        <v>30</v>
      </c>
      <c r="L782" s="60"/>
      <c r="M782" s="14"/>
      <c r="N782" s="14" t="s">
        <v>632</v>
      </c>
      <c r="O782" s="14"/>
      <c r="P782" s="15" t="s">
        <v>119</v>
      </c>
      <c r="Q782" s="16">
        <v>11099</v>
      </c>
      <c r="R782" s="17">
        <v>40</v>
      </c>
      <c r="S782" s="18">
        <v>7658.3099999999986</v>
      </c>
      <c r="T782" s="19" t="s">
        <v>83</v>
      </c>
      <c r="U782" s="20" t="s">
        <v>109</v>
      </c>
      <c r="V782" s="22">
        <v>40</v>
      </c>
      <c r="W782" s="22">
        <v>9</v>
      </c>
      <c r="X782" s="23"/>
    </row>
    <row r="783" spans="1:24" s="1" customFormat="1" ht="13.05" customHeight="1" x14ac:dyDescent="0.3">
      <c r="A783" s="24" t="s">
        <v>23</v>
      </c>
      <c r="B783" s="24" t="s">
        <v>629</v>
      </c>
      <c r="C783" s="12" t="s">
        <v>630</v>
      </c>
      <c r="D783" s="58"/>
      <c r="E783" s="39" t="str">
        <f t="shared" si="49"/>
        <v>Еще фото</v>
      </c>
      <c r="F783" s="13" t="s">
        <v>106</v>
      </c>
      <c r="G783" s="24" t="s">
        <v>166</v>
      </c>
      <c r="H783" s="24" t="s">
        <v>78</v>
      </c>
      <c r="I783" s="24" t="s">
        <v>79</v>
      </c>
      <c r="J783" s="14" t="s">
        <v>29</v>
      </c>
      <c r="K783" s="15" t="s">
        <v>30</v>
      </c>
      <c r="L783" s="60"/>
      <c r="M783" s="14"/>
      <c r="N783" s="14" t="s">
        <v>632</v>
      </c>
      <c r="O783" s="14"/>
      <c r="P783" s="15" t="s">
        <v>119</v>
      </c>
      <c r="Q783" s="16">
        <v>11099</v>
      </c>
      <c r="R783" s="17">
        <v>40</v>
      </c>
      <c r="S783" s="18">
        <v>7658.3099999999986</v>
      </c>
      <c r="T783" s="19" t="s">
        <v>83</v>
      </c>
      <c r="U783" s="20" t="s">
        <v>94</v>
      </c>
      <c r="V783" s="21" t="s">
        <v>627</v>
      </c>
      <c r="W783" s="22">
        <v>20</v>
      </c>
      <c r="X783" s="23"/>
    </row>
    <row r="784" spans="1:24" s="1" customFormat="1" ht="18" customHeight="1" x14ac:dyDescent="0.3">
      <c r="A784" s="24" t="s">
        <v>23</v>
      </c>
      <c r="B784" s="24" t="s">
        <v>629</v>
      </c>
      <c r="C784" s="12" t="s">
        <v>630</v>
      </c>
      <c r="D784" s="59"/>
      <c r="E784" s="39" t="str">
        <f t="shared" si="49"/>
        <v>Еще фото</v>
      </c>
      <c r="F784" s="13" t="s">
        <v>106</v>
      </c>
      <c r="G784" s="24" t="s">
        <v>166</v>
      </c>
      <c r="H784" s="24" t="s">
        <v>78</v>
      </c>
      <c r="I784" s="24" t="s">
        <v>79</v>
      </c>
      <c r="J784" s="14" t="s">
        <v>29</v>
      </c>
      <c r="K784" s="15" t="s">
        <v>30</v>
      </c>
      <c r="L784" s="56"/>
      <c r="M784" s="14"/>
      <c r="N784" s="14" t="s">
        <v>632</v>
      </c>
      <c r="O784" s="14"/>
      <c r="P784" s="15" t="s">
        <v>119</v>
      </c>
      <c r="Q784" s="16">
        <v>11099</v>
      </c>
      <c r="R784" s="17">
        <v>40</v>
      </c>
      <c r="S784" s="18">
        <v>7658.3099999999986</v>
      </c>
      <c r="T784" s="19" t="s">
        <v>83</v>
      </c>
      <c r="U784" s="20" t="s">
        <v>95</v>
      </c>
      <c r="V784" s="22">
        <v>41</v>
      </c>
      <c r="W784" s="22">
        <v>18</v>
      </c>
      <c r="X784" s="23"/>
    </row>
    <row r="785" spans="1:24" s="1" customFormat="1" ht="11" customHeight="1" x14ac:dyDescent="0.3">
      <c r="A785" s="11" t="s">
        <v>23</v>
      </c>
      <c r="B785" s="11" t="s">
        <v>619</v>
      </c>
      <c r="C785" s="12" t="s">
        <v>633</v>
      </c>
      <c r="D785" s="57"/>
      <c r="E785" s="39" t="str">
        <f t="shared" ref="E785:E797" si="50">HYPERLINK("https://www.google.ru/search?q=1081A066-100&amp;newwindow=1&amp;tbm=isch","Еще фото")</f>
        <v>Еще фото</v>
      </c>
      <c r="F785" s="13" t="s">
        <v>106</v>
      </c>
      <c r="G785" s="11" t="s">
        <v>166</v>
      </c>
      <c r="H785" s="11" t="s">
        <v>78</v>
      </c>
      <c r="I785" s="14" t="s">
        <v>79</v>
      </c>
      <c r="J785" s="14" t="s">
        <v>29</v>
      </c>
      <c r="K785" s="15" t="s">
        <v>71</v>
      </c>
      <c r="L785" s="55" t="s">
        <v>634</v>
      </c>
      <c r="M785" s="14"/>
      <c r="N785" s="14" t="s">
        <v>635</v>
      </c>
      <c r="O785" s="14"/>
      <c r="P785" s="15" t="s">
        <v>119</v>
      </c>
      <c r="Q785" s="16">
        <v>14699</v>
      </c>
      <c r="R785" s="17">
        <v>40</v>
      </c>
      <c r="S785" s="18">
        <v>10142.31</v>
      </c>
      <c r="T785" s="19" t="s">
        <v>83</v>
      </c>
      <c r="U785" s="20" t="s">
        <v>84</v>
      </c>
      <c r="V785" s="28">
        <v>36.5</v>
      </c>
      <c r="W785" s="22">
        <v>1</v>
      </c>
      <c r="X785" s="23"/>
    </row>
    <row r="786" spans="1:24" s="1" customFormat="1" ht="11" customHeight="1" x14ac:dyDescent="0.3">
      <c r="A786" s="24" t="s">
        <v>23</v>
      </c>
      <c r="B786" s="24" t="s">
        <v>619</v>
      </c>
      <c r="C786" s="12" t="s">
        <v>633</v>
      </c>
      <c r="D786" s="58"/>
      <c r="E786" s="39" t="str">
        <f t="shared" si="50"/>
        <v>Еще фото</v>
      </c>
      <c r="F786" s="13" t="s">
        <v>106</v>
      </c>
      <c r="G786" s="24" t="s">
        <v>166</v>
      </c>
      <c r="H786" s="24" t="s">
        <v>78</v>
      </c>
      <c r="I786" s="24" t="s">
        <v>79</v>
      </c>
      <c r="J786" s="14" t="s">
        <v>29</v>
      </c>
      <c r="K786" s="15" t="s">
        <v>71</v>
      </c>
      <c r="L786" s="60"/>
      <c r="M786" s="14"/>
      <c r="N786" s="14" t="s">
        <v>635</v>
      </c>
      <c r="O786" s="14"/>
      <c r="P786" s="15" t="s">
        <v>119</v>
      </c>
      <c r="Q786" s="16">
        <v>14699</v>
      </c>
      <c r="R786" s="17">
        <v>40</v>
      </c>
      <c r="S786" s="18">
        <v>10142.31</v>
      </c>
      <c r="T786" s="19" t="s">
        <v>83</v>
      </c>
      <c r="U786" s="20" t="s">
        <v>85</v>
      </c>
      <c r="V786" s="28">
        <v>37.5</v>
      </c>
      <c r="W786" s="22">
        <v>14</v>
      </c>
      <c r="X786" s="23"/>
    </row>
    <row r="787" spans="1:24" s="1" customFormat="1" ht="11" customHeight="1" x14ac:dyDescent="0.3">
      <c r="A787" s="24" t="s">
        <v>23</v>
      </c>
      <c r="B787" s="24" t="s">
        <v>619</v>
      </c>
      <c r="C787" s="12" t="s">
        <v>633</v>
      </c>
      <c r="D787" s="58"/>
      <c r="E787" s="39" t="str">
        <f t="shared" si="50"/>
        <v>Еще фото</v>
      </c>
      <c r="F787" s="13" t="s">
        <v>106</v>
      </c>
      <c r="G787" s="24" t="s">
        <v>166</v>
      </c>
      <c r="H787" s="24" t="s">
        <v>78</v>
      </c>
      <c r="I787" s="24" t="s">
        <v>79</v>
      </c>
      <c r="J787" s="14" t="s">
        <v>29</v>
      </c>
      <c r="K787" s="15" t="s">
        <v>71</v>
      </c>
      <c r="L787" s="60"/>
      <c r="M787" s="14"/>
      <c r="N787" s="14" t="s">
        <v>635</v>
      </c>
      <c r="O787" s="14"/>
      <c r="P787" s="15" t="s">
        <v>119</v>
      </c>
      <c r="Q787" s="16">
        <v>14699</v>
      </c>
      <c r="R787" s="17">
        <v>40</v>
      </c>
      <c r="S787" s="18">
        <v>10142.31</v>
      </c>
      <c r="T787" s="19" t="s">
        <v>83</v>
      </c>
      <c r="U787" s="20" t="s">
        <v>86</v>
      </c>
      <c r="V787" s="22">
        <v>38</v>
      </c>
      <c r="W787" s="22">
        <v>4</v>
      </c>
      <c r="X787" s="23"/>
    </row>
    <row r="788" spans="1:24" s="1" customFormat="1" ht="11" customHeight="1" x14ac:dyDescent="0.3">
      <c r="A788" s="24" t="s">
        <v>23</v>
      </c>
      <c r="B788" s="24" t="s">
        <v>619</v>
      </c>
      <c r="C788" s="12" t="s">
        <v>633</v>
      </c>
      <c r="D788" s="58"/>
      <c r="E788" s="39" t="str">
        <f t="shared" si="50"/>
        <v>Еще фото</v>
      </c>
      <c r="F788" s="13" t="s">
        <v>106</v>
      </c>
      <c r="G788" s="24" t="s">
        <v>166</v>
      </c>
      <c r="H788" s="24" t="s">
        <v>78</v>
      </c>
      <c r="I788" s="24" t="s">
        <v>79</v>
      </c>
      <c r="J788" s="14" t="s">
        <v>29</v>
      </c>
      <c r="K788" s="15" t="s">
        <v>71</v>
      </c>
      <c r="L788" s="60"/>
      <c r="M788" s="14"/>
      <c r="N788" s="14" t="s">
        <v>635</v>
      </c>
      <c r="O788" s="14"/>
      <c r="P788" s="15" t="s">
        <v>119</v>
      </c>
      <c r="Q788" s="16">
        <v>14699</v>
      </c>
      <c r="R788" s="17">
        <v>40</v>
      </c>
      <c r="S788" s="18">
        <v>10142.31</v>
      </c>
      <c r="T788" s="19" t="s">
        <v>83</v>
      </c>
      <c r="U788" s="20" t="s">
        <v>87</v>
      </c>
      <c r="V788" s="28">
        <v>38.5</v>
      </c>
      <c r="W788" s="22">
        <v>12</v>
      </c>
      <c r="X788" s="23"/>
    </row>
    <row r="789" spans="1:24" s="1" customFormat="1" ht="11" customHeight="1" x14ac:dyDescent="0.3">
      <c r="A789" s="24" t="s">
        <v>23</v>
      </c>
      <c r="B789" s="24" t="s">
        <v>619</v>
      </c>
      <c r="C789" s="12" t="s">
        <v>633</v>
      </c>
      <c r="D789" s="58"/>
      <c r="E789" s="39" t="str">
        <f t="shared" si="50"/>
        <v>Еще фото</v>
      </c>
      <c r="F789" s="13" t="s">
        <v>106</v>
      </c>
      <c r="G789" s="24" t="s">
        <v>166</v>
      </c>
      <c r="H789" s="24" t="s">
        <v>78</v>
      </c>
      <c r="I789" s="24" t="s">
        <v>79</v>
      </c>
      <c r="J789" s="14" t="s">
        <v>29</v>
      </c>
      <c r="K789" s="15" t="s">
        <v>71</v>
      </c>
      <c r="L789" s="60"/>
      <c r="M789" s="14"/>
      <c r="N789" s="14" t="s">
        <v>635</v>
      </c>
      <c r="O789" s="14"/>
      <c r="P789" s="15" t="s">
        <v>119</v>
      </c>
      <c r="Q789" s="16">
        <v>14699</v>
      </c>
      <c r="R789" s="17">
        <v>40</v>
      </c>
      <c r="S789" s="18">
        <v>10142.31</v>
      </c>
      <c r="T789" s="19" t="s">
        <v>83</v>
      </c>
      <c r="U789" s="20" t="s">
        <v>114</v>
      </c>
      <c r="V789" s="22">
        <v>39</v>
      </c>
      <c r="W789" s="22">
        <v>5</v>
      </c>
      <c r="X789" s="23"/>
    </row>
    <row r="790" spans="1:24" s="1" customFormat="1" ht="11" customHeight="1" x14ac:dyDescent="0.3">
      <c r="A790" s="24" t="s">
        <v>23</v>
      </c>
      <c r="B790" s="24" t="s">
        <v>619</v>
      </c>
      <c r="C790" s="12" t="s">
        <v>633</v>
      </c>
      <c r="D790" s="58"/>
      <c r="E790" s="39" t="str">
        <f t="shared" si="50"/>
        <v>Еще фото</v>
      </c>
      <c r="F790" s="13" t="s">
        <v>106</v>
      </c>
      <c r="G790" s="24" t="s">
        <v>166</v>
      </c>
      <c r="H790" s="24" t="s">
        <v>78</v>
      </c>
      <c r="I790" s="24" t="s">
        <v>79</v>
      </c>
      <c r="J790" s="14" t="s">
        <v>29</v>
      </c>
      <c r="K790" s="15" t="s">
        <v>71</v>
      </c>
      <c r="L790" s="60"/>
      <c r="M790" s="14"/>
      <c r="N790" s="14" t="s">
        <v>635</v>
      </c>
      <c r="O790" s="14"/>
      <c r="P790" s="15" t="s">
        <v>119</v>
      </c>
      <c r="Q790" s="16">
        <v>14699</v>
      </c>
      <c r="R790" s="17">
        <v>40</v>
      </c>
      <c r="S790" s="18">
        <v>10142.31</v>
      </c>
      <c r="T790" s="19" t="s">
        <v>83</v>
      </c>
      <c r="U790" s="20" t="s">
        <v>101</v>
      </c>
      <c r="V790" s="22">
        <v>40</v>
      </c>
      <c r="W790" s="22">
        <v>7</v>
      </c>
      <c r="X790" s="23"/>
    </row>
    <row r="791" spans="1:24" s="1" customFormat="1" ht="11" customHeight="1" x14ac:dyDescent="0.3">
      <c r="A791" s="24" t="s">
        <v>23</v>
      </c>
      <c r="B791" s="24" t="s">
        <v>619</v>
      </c>
      <c r="C791" s="12" t="s">
        <v>633</v>
      </c>
      <c r="D791" s="58"/>
      <c r="E791" s="39" t="str">
        <f t="shared" si="50"/>
        <v>Еще фото</v>
      </c>
      <c r="F791" s="13" t="s">
        <v>106</v>
      </c>
      <c r="G791" s="24" t="s">
        <v>166</v>
      </c>
      <c r="H791" s="24" t="s">
        <v>78</v>
      </c>
      <c r="I791" s="24" t="s">
        <v>79</v>
      </c>
      <c r="J791" s="14" t="s">
        <v>29</v>
      </c>
      <c r="K791" s="15" t="s">
        <v>71</v>
      </c>
      <c r="L791" s="60"/>
      <c r="M791" s="14"/>
      <c r="N791" s="14" t="s">
        <v>635</v>
      </c>
      <c r="O791" s="14"/>
      <c r="P791" s="15" t="s">
        <v>119</v>
      </c>
      <c r="Q791" s="16">
        <v>14699</v>
      </c>
      <c r="R791" s="17">
        <v>40</v>
      </c>
      <c r="S791" s="18">
        <v>10142.31</v>
      </c>
      <c r="T791" s="19" t="s">
        <v>83</v>
      </c>
      <c r="U791" s="20" t="s">
        <v>109</v>
      </c>
      <c r="V791" s="28">
        <v>40.5</v>
      </c>
      <c r="W791" s="22">
        <v>19</v>
      </c>
      <c r="X791" s="23"/>
    </row>
    <row r="792" spans="1:24" s="1" customFormat="1" ht="11" customHeight="1" x14ac:dyDescent="0.3">
      <c r="A792" s="24" t="s">
        <v>23</v>
      </c>
      <c r="B792" s="24" t="s">
        <v>619</v>
      </c>
      <c r="C792" s="12" t="s">
        <v>633</v>
      </c>
      <c r="D792" s="58"/>
      <c r="E792" s="39" t="str">
        <f t="shared" si="50"/>
        <v>Еще фото</v>
      </c>
      <c r="F792" s="13" t="s">
        <v>106</v>
      </c>
      <c r="G792" s="24" t="s">
        <v>166</v>
      </c>
      <c r="H792" s="24" t="s">
        <v>78</v>
      </c>
      <c r="I792" s="24" t="s">
        <v>79</v>
      </c>
      <c r="J792" s="14" t="s">
        <v>29</v>
      </c>
      <c r="K792" s="15" t="s">
        <v>71</v>
      </c>
      <c r="L792" s="60"/>
      <c r="M792" s="14"/>
      <c r="N792" s="14" t="s">
        <v>635</v>
      </c>
      <c r="O792" s="14"/>
      <c r="P792" s="15" t="s">
        <v>119</v>
      </c>
      <c r="Q792" s="16">
        <v>14699</v>
      </c>
      <c r="R792" s="17">
        <v>40</v>
      </c>
      <c r="S792" s="18">
        <v>10142.31</v>
      </c>
      <c r="T792" s="19" t="s">
        <v>83</v>
      </c>
      <c r="U792" s="20" t="s">
        <v>94</v>
      </c>
      <c r="V792" s="22">
        <v>41</v>
      </c>
      <c r="W792" s="22">
        <v>19</v>
      </c>
      <c r="X792" s="23"/>
    </row>
    <row r="793" spans="1:24" s="1" customFormat="1" ht="11" customHeight="1" x14ac:dyDescent="0.3">
      <c r="A793" s="24" t="s">
        <v>23</v>
      </c>
      <c r="B793" s="24" t="s">
        <v>619</v>
      </c>
      <c r="C793" s="12" t="s">
        <v>633</v>
      </c>
      <c r="D793" s="58"/>
      <c r="E793" s="39" t="str">
        <f t="shared" si="50"/>
        <v>Еще фото</v>
      </c>
      <c r="F793" s="13" t="s">
        <v>106</v>
      </c>
      <c r="G793" s="24" t="s">
        <v>166</v>
      </c>
      <c r="H793" s="24" t="s">
        <v>78</v>
      </c>
      <c r="I793" s="24" t="s">
        <v>79</v>
      </c>
      <c r="J793" s="14" t="s">
        <v>29</v>
      </c>
      <c r="K793" s="15" t="s">
        <v>71</v>
      </c>
      <c r="L793" s="60"/>
      <c r="M793" s="14"/>
      <c r="N793" s="14" t="s">
        <v>635</v>
      </c>
      <c r="O793" s="14"/>
      <c r="P793" s="15" t="s">
        <v>119</v>
      </c>
      <c r="Q793" s="16">
        <v>14699</v>
      </c>
      <c r="R793" s="17">
        <v>40</v>
      </c>
      <c r="S793" s="18">
        <v>10142.31</v>
      </c>
      <c r="T793" s="19" t="s">
        <v>83</v>
      </c>
      <c r="U793" s="20" t="s">
        <v>95</v>
      </c>
      <c r="V793" s="22">
        <v>42</v>
      </c>
      <c r="W793" s="22">
        <v>16</v>
      </c>
      <c r="X793" s="23"/>
    </row>
    <row r="794" spans="1:24" s="1" customFormat="1" ht="11" customHeight="1" x14ac:dyDescent="0.3">
      <c r="A794" s="14" t="s">
        <v>23</v>
      </c>
      <c r="B794" s="14" t="s">
        <v>619</v>
      </c>
      <c r="C794" s="12" t="s">
        <v>633</v>
      </c>
      <c r="D794" s="58"/>
      <c r="E794" s="39" t="str">
        <f t="shared" si="50"/>
        <v>Еще фото</v>
      </c>
      <c r="F794" s="35" t="s">
        <v>106</v>
      </c>
      <c r="G794" s="14" t="s">
        <v>166</v>
      </c>
      <c r="H794" s="14" t="s">
        <v>78</v>
      </c>
      <c r="I794" s="14" t="s">
        <v>79</v>
      </c>
      <c r="J794" s="14" t="s">
        <v>29</v>
      </c>
      <c r="K794" s="14" t="s">
        <v>71</v>
      </c>
      <c r="L794" s="60"/>
      <c r="M794" s="14"/>
      <c r="N794" s="14" t="s">
        <v>635</v>
      </c>
      <c r="O794" s="14"/>
      <c r="P794" s="14" t="s">
        <v>119</v>
      </c>
      <c r="Q794" s="32">
        <v>14699</v>
      </c>
      <c r="R794" s="33">
        <v>40</v>
      </c>
      <c r="S794" s="34">
        <v>10142.31</v>
      </c>
      <c r="T794" s="19" t="s">
        <v>83</v>
      </c>
      <c r="U794" s="20" t="s">
        <v>96</v>
      </c>
      <c r="V794" s="28">
        <v>42.5</v>
      </c>
      <c r="W794" s="22">
        <v>18</v>
      </c>
      <c r="X794" s="23"/>
    </row>
    <row r="795" spans="1:24" s="1" customFormat="1" ht="11" customHeight="1" x14ac:dyDescent="0.3">
      <c r="A795" s="14" t="s">
        <v>23</v>
      </c>
      <c r="B795" s="14" t="s">
        <v>619</v>
      </c>
      <c r="C795" s="12" t="s">
        <v>633</v>
      </c>
      <c r="D795" s="58"/>
      <c r="E795" s="39" t="str">
        <f t="shared" si="50"/>
        <v>Еще фото</v>
      </c>
      <c r="F795" s="35" t="s">
        <v>106</v>
      </c>
      <c r="G795" s="14" t="s">
        <v>166</v>
      </c>
      <c r="H795" s="14" t="s">
        <v>78</v>
      </c>
      <c r="I795" s="14" t="s">
        <v>79</v>
      </c>
      <c r="J795" s="14" t="s">
        <v>29</v>
      </c>
      <c r="K795" s="14" t="s">
        <v>71</v>
      </c>
      <c r="L795" s="60"/>
      <c r="M795" s="14"/>
      <c r="N795" s="14" t="s">
        <v>635</v>
      </c>
      <c r="O795" s="14"/>
      <c r="P795" s="14" t="s">
        <v>119</v>
      </c>
      <c r="Q795" s="32">
        <v>14699</v>
      </c>
      <c r="R795" s="33">
        <v>40</v>
      </c>
      <c r="S795" s="34">
        <v>10142.31</v>
      </c>
      <c r="T795" s="19" t="s">
        <v>83</v>
      </c>
      <c r="U795" s="20" t="s">
        <v>102</v>
      </c>
      <c r="V795" s="22">
        <v>43</v>
      </c>
      <c r="W795" s="22">
        <v>6</v>
      </c>
      <c r="X795" s="23"/>
    </row>
    <row r="796" spans="1:24" s="1" customFormat="1" ht="11" customHeight="1" x14ac:dyDescent="0.3">
      <c r="A796" s="14" t="s">
        <v>23</v>
      </c>
      <c r="B796" s="14" t="s">
        <v>619</v>
      </c>
      <c r="C796" s="12" t="s">
        <v>633</v>
      </c>
      <c r="D796" s="58"/>
      <c r="E796" s="39" t="str">
        <f t="shared" si="50"/>
        <v>Еще фото</v>
      </c>
      <c r="F796" s="35" t="s">
        <v>106</v>
      </c>
      <c r="G796" s="14" t="s">
        <v>166</v>
      </c>
      <c r="H796" s="14" t="s">
        <v>78</v>
      </c>
      <c r="I796" s="14" t="s">
        <v>79</v>
      </c>
      <c r="J796" s="14" t="s">
        <v>29</v>
      </c>
      <c r="K796" s="14" t="s">
        <v>71</v>
      </c>
      <c r="L796" s="60"/>
      <c r="M796" s="14"/>
      <c r="N796" s="14" t="s">
        <v>635</v>
      </c>
      <c r="O796" s="14"/>
      <c r="P796" s="14" t="s">
        <v>119</v>
      </c>
      <c r="Q796" s="32">
        <v>14699</v>
      </c>
      <c r="R796" s="33">
        <v>40</v>
      </c>
      <c r="S796" s="34">
        <v>10142.31</v>
      </c>
      <c r="T796" s="19" t="s">
        <v>83</v>
      </c>
      <c r="U796" s="20" t="s">
        <v>308</v>
      </c>
      <c r="V796" s="28">
        <v>43.5</v>
      </c>
      <c r="W796" s="22">
        <v>17</v>
      </c>
      <c r="X796" s="23"/>
    </row>
    <row r="797" spans="1:24" s="1" customFormat="1" ht="11" customHeight="1" x14ac:dyDescent="0.3">
      <c r="A797" s="14" t="s">
        <v>23</v>
      </c>
      <c r="B797" s="14" t="s">
        <v>619</v>
      </c>
      <c r="C797" s="12" t="s">
        <v>633</v>
      </c>
      <c r="D797" s="59"/>
      <c r="E797" s="39" t="str">
        <f t="shared" si="50"/>
        <v>Еще фото</v>
      </c>
      <c r="F797" s="35" t="s">
        <v>106</v>
      </c>
      <c r="G797" s="14" t="s">
        <v>166</v>
      </c>
      <c r="H797" s="14" t="s">
        <v>78</v>
      </c>
      <c r="I797" s="14" t="s">
        <v>79</v>
      </c>
      <c r="J797" s="14" t="s">
        <v>29</v>
      </c>
      <c r="K797" s="14" t="s">
        <v>71</v>
      </c>
      <c r="L797" s="56"/>
      <c r="M797" s="14"/>
      <c r="N797" s="14" t="s">
        <v>635</v>
      </c>
      <c r="O797" s="14"/>
      <c r="P797" s="14" t="s">
        <v>119</v>
      </c>
      <c r="Q797" s="32">
        <v>14699</v>
      </c>
      <c r="R797" s="33">
        <v>40</v>
      </c>
      <c r="S797" s="34">
        <v>10142.31</v>
      </c>
      <c r="T797" s="19" t="s">
        <v>83</v>
      </c>
      <c r="U797" s="20" t="s">
        <v>103</v>
      </c>
      <c r="V797" s="28">
        <v>44.5</v>
      </c>
      <c r="W797" s="22">
        <v>13</v>
      </c>
      <c r="X797" s="23"/>
    </row>
    <row r="798" spans="1:24" s="1" customFormat="1" ht="11" customHeight="1" x14ac:dyDescent="0.3">
      <c r="A798" s="11" t="s">
        <v>23</v>
      </c>
      <c r="B798" s="11" t="s">
        <v>636</v>
      </c>
      <c r="C798" s="12" t="s">
        <v>637</v>
      </c>
      <c r="D798" s="57"/>
      <c r="E798" s="39" t="str">
        <f t="shared" ref="E798:E809" si="51">HYPERLINK("https://www.google.ru/search?q=1084A011-022&amp;newwindow=1&amp;tbm=isch","Еще фото")</f>
        <v>Еще фото</v>
      </c>
      <c r="F798" s="13"/>
      <c r="G798" s="11" t="s">
        <v>166</v>
      </c>
      <c r="H798" s="11" t="s">
        <v>78</v>
      </c>
      <c r="I798" s="14" t="s">
        <v>79</v>
      </c>
      <c r="J798" s="14" t="s">
        <v>29</v>
      </c>
      <c r="K798" s="15" t="s">
        <v>383</v>
      </c>
      <c r="L798" s="55" t="s">
        <v>638</v>
      </c>
      <c r="M798" s="14"/>
      <c r="N798" s="14" t="s">
        <v>169</v>
      </c>
      <c r="O798" s="14"/>
      <c r="P798" s="15" t="s">
        <v>119</v>
      </c>
      <c r="Q798" s="16">
        <v>7999</v>
      </c>
      <c r="R798" s="17">
        <v>40</v>
      </c>
      <c r="S798" s="18">
        <v>5519.3099999999995</v>
      </c>
      <c r="T798" s="19" t="s">
        <v>83</v>
      </c>
      <c r="U798" s="20" t="s">
        <v>572</v>
      </c>
      <c r="V798" s="28">
        <v>24.5</v>
      </c>
      <c r="W798" s="22">
        <v>3</v>
      </c>
      <c r="X798" s="23"/>
    </row>
    <row r="799" spans="1:24" s="1" customFormat="1" ht="11" customHeight="1" x14ac:dyDescent="0.3">
      <c r="A799" s="24" t="s">
        <v>23</v>
      </c>
      <c r="B799" s="24" t="s">
        <v>636</v>
      </c>
      <c r="C799" s="12" t="s">
        <v>637</v>
      </c>
      <c r="D799" s="58"/>
      <c r="E799" s="39" t="str">
        <f t="shared" si="51"/>
        <v>Еще фото</v>
      </c>
      <c r="F799" s="13"/>
      <c r="G799" s="24" t="s">
        <v>166</v>
      </c>
      <c r="H799" s="24" t="s">
        <v>78</v>
      </c>
      <c r="I799" s="24" t="s">
        <v>79</v>
      </c>
      <c r="J799" s="14" t="s">
        <v>29</v>
      </c>
      <c r="K799" s="15" t="s">
        <v>383</v>
      </c>
      <c r="L799" s="60"/>
      <c r="M799" s="14"/>
      <c r="N799" s="14" t="s">
        <v>169</v>
      </c>
      <c r="O799" s="14"/>
      <c r="P799" s="15" t="s">
        <v>119</v>
      </c>
      <c r="Q799" s="16">
        <v>7999</v>
      </c>
      <c r="R799" s="17">
        <v>40</v>
      </c>
      <c r="S799" s="18">
        <v>5519.3099999999995</v>
      </c>
      <c r="T799" s="19" t="s">
        <v>83</v>
      </c>
      <c r="U799" s="20" t="s">
        <v>573</v>
      </c>
      <c r="V799" s="28">
        <v>25.5</v>
      </c>
      <c r="W799" s="22">
        <v>3</v>
      </c>
      <c r="X799" s="23"/>
    </row>
    <row r="800" spans="1:24" s="1" customFormat="1" ht="11" customHeight="1" x14ac:dyDescent="0.3">
      <c r="A800" s="24" t="s">
        <v>23</v>
      </c>
      <c r="B800" s="24" t="s">
        <v>636</v>
      </c>
      <c r="C800" s="12" t="s">
        <v>637</v>
      </c>
      <c r="D800" s="58"/>
      <c r="E800" s="39" t="str">
        <f t="shared" si="51"/>
        <v>Еще фото</v>
      </c>
      <c r="F800" s="13"/>
      <c r="G800" s="24" t="s">
        <v>166</v>
      </c>
      <c r="H800" s="24" t="s">
        <v>78</v>
      </c>
      <c r="I800" s="24" t="s">
        <v>79</v>
      </c>
      <c r="J800" s="14" t="s">
        <v>29</v>
      </c>
      <c r="K800" s="15" t="s">
        <v>383</v>
      </c>
      <c r="L800" s="60"/>
      <c r="M800" s="14"/>
      <c r="N800" s="14" t="s">
        <v>169</v>
      </c>
      <c r="O800" s="14"/>
      <c r="P800" s="15" t="s">
        <v>119</v>
      </c>
      <c r="Q800" s="16">
        <v>7999</v>
      </c>
      <c r="R800" s="17">
        <v>40</v>
      </c>
      <c r="S800" s="18">
        <v>5519.3099999999995</v>
      </c>
      <c r="T800" s="19" t="s">
        <v>83</v>
      </c>
      <c r="U800" s="20" t="s">
        <v>639</v>
      </c>
      <c r="V800" s="22">
        <v>27</v>
      </c>
      <c r="W800" s="22">
        <v>4</v>
      </c>
      <c r="X800" s="23"/>
    </row>
    <row r="801" spans="1:24" s="1" customFormat="1" ht="11" customHeight="1" x14ac:dyDescent="0.3">
      <c r="A801" s="24" t="s">
        <v>23</v>
      </c>
      <c r="B801" s="24" t="s">
        <v>636</v>
      </c>
      <c r="C801" s="12" t="s">
        <v>637</v>
      </c>
      <c r="D801" s="58"/>
      <c r="E801" s="39" t="str">
        <f t="shared" si="51"/>
        <v>Еще фото</v>
      </c>
      <c r="F801" s="13"/>
      <c r="G801" s="24" t="s">
        <v>166</v>
      </c>
      <c r="H801" s="24" t="s">
        <v>78</v>
      </c>
      <c r="I801" s="24" t="s">
        <v>79</v>
      </c>
      <c r="J801" s="14" t="s">
        <v>29</v>
      </c>
      <c r="K801" s="15" t="s">
        <v>383</v>
      </c>
      <c r="L801" s="60"/>
      <c r="M801" s="14"/>
      <c r="N801" s="14" t="s">
        <v>169</v>
      </c>
      <c r="O801" s="14"/>
      <c r="P801" s="15" t="s">
        <v>119</v>
      </c>
      <c r="Q801" s="16">
        <v>7999</v>
      </c>
      <c r="R801" s="17">
        <v>40</v>
      </c>
      <c r="S801" s="18">
        <v>5519.3099999999995</v>
      </c>
      <c r="T801" s="19" t="s">
        <v>83</v>
      </c>
      <c r="U801" s="20" t="s">
        <v>563</v>
      </c>
      <c r="V801" s="22">
        <v>29</v>
      </c>
      <c r="W801" s="22">
        <v>5</v>
      </c>
      <c r="X801" s="23"/>
    </row>
    <row r="802" spans="1:24" s="1" customFormat="1" ht="11" customHeight="1" x14ac:dyDescent="0.3">
      <c r="A802" s="24" t="s">
        <v>23</v>
      </c>
      <c r="B802" s="24" t="s">
        <v>636</v>
      </c>
      <c r="C802" s="12" t="s">
        <v>637</v>
      </c>
      <c r="D802" s="58"/>
      <c r="E802" s="39" t="str">
        <f t="shared" si="51"/>
        <v>Еще фото</v>
      </c>
      <c r="F802" s="13"/>
      <c r="G802" s="24" t="s">
        <v>166</v>
      </c>
      <c r="H802" s="24" t="s">
        <v>78</v>
      </c>
      <c r="I802" s="24" t="s">
        <v>79</v>
      </c>
      <c r="J802" s="14" t="s">
        <v>29</v>
      </c>
      <c r="K802" s="15" t="s">
        <v>383</v>
      </c>
      <c r="L802" s="60"/>
      <c r="M802" s="14"/>
      <c r="N802" s="14" t="s">
        <v>169</v>
      </c>
      <c r="O802" s="14"/>
      <c r="P802" s="15" t="s">
        <v>119</v>
      </c>
      <c r="Q802" s="16">
        <v>7999</v>
      </c>
      <c r="R802" s="17">
        <v>40</v>
      </c>
      <c r="S802" s="18">
        <v>5519.3099999999995</v>
      </c>
      <c r="T802" s="19" t="s">
        <v>83</v>
      </c>
      <c r="U802" s="20" t="s">
        <v>588</v>
      </c>
      <c r="V802" s="22">
        <v>30</v>
      </c>
      <c r="W802" s="22">
        <v>4</v>
      </c>
      <c r="X802" s="23"/>
    </row>
    <row r="803" spans="1:24" s="1" customFormat="1" ht="11" customHeight="1" x14ac:dyDescent="0.3">
      <c r="A803" s="24" t="s">
        <v>23</v>
      </c>
      <c r="B803" s="24" t="s">
        <v>636</v>
      </c>
      <c r="C803" s="12" t="s">
        <v>637</v>
      </c>
      <c r="D803" s="58"/>
      <c r="E803" s="39" t="str">
        <f t="shared" si="51"/>
        <v>Еще фото</v>
      </c>
      <c r="F803" s="13"/>
      <c r="G803" s="24" t="s">
        <v>166</v>
      </c>
      <c r="H803" s="24" t="s">
        <v>78</v>
      </c>
      <c r="I803" s="24" t="s">
        <v>79</v>
      </c>
      <c r="J803" s="14" t="s">
        <v>29</v>
      </c>
      <c r="K803" s="15" t="s">
        <v>383</v>
      </c>
      <c r="L803" s="60"/>
      <c r="M803" s="14"/>
      <c r="N803" s="14" t="s">
        <v>169</v>
      </c>
      <c r="O803" s="14"/>
      <c r="P803" s="15" t="s">
        <v>119</v>
      </c>
      <c r="Q803" s="16">
        <v>7999</v>
      </c>
      <c r="R803" s="17">
        <v>40</v>
      </c>
      <c r="S803" s="18">
        <v>5519.3099999999995</v>
      </c>
      <c r="T803" s="19" t="s">
        <v>83</v>
      </c>
      <c r="U803" s="20" t="s">
        <v>640</v>
      </c>
      <c r="V803" s="22">
        <v>31</v>
      </c>
      <c r="W803" s="22">
        <v>6</v>
      </c>
      <c r="X803" s="23"/>
    </row>
    <row r="804" spans="1:24" s="1" customFormat="1" ht="11" customHeight="1" x14ac:dyDescent="0.3">
      <c r="A804" s="24" t="s">
        <v>23</v>
      </c>
      <c r="B804" s="24" t="s">
        <v>636</v>
      </c>
      <c r="C804" s="12" t="s">
        <v>637</v>
      </c>
      <c r="D804" s="58"/>
      <c r="E804" s="39" t="str">
        <f t="shared" si="51"/>
        <v>Еще фото</v>
      </c>
      <c r="F804" s="13"/>
      <c r="G804" s="24" t="s">
        <v>166</v>
      </c>
      <c r="H804" s="24" t="s">
        <v>78</v>
      </c>
      <c r="I804" s="24" t="s">
        <v>79</v>
      </c>
      <c r="J804" s="14" t="s">
        <v>29</v>
      </c>
      <c r="K804" s="15" t="s">
        <v>383</v>
      </c>
      <c r="L804" s="60"/>
      <c r="M804" s="14"/>
      <c r="N804" s="14" t="s">
        <v>169</v>
      </c>
      <c r="O804" s="14"/>
      <c r="P804" s="15" t="s">
        <v>119</v>
      </c>
      <c r="Q804" s="16">
        <v>7999</v>
      </c>
      <c r="R804" s="17">
        <v>40</v>
      </c>
      <c r="S804" s="18">
        <v>5519.3099999999995</v>
      </c>
      <c r="T804" s="19" t="s">
        <v>83</v>
      </c>
      <c r="U804" s="20" t="s">
        <v>564</v>
      </c>
      <c r="V804" s="28">
        <v>31.5</v>
      </c>
      <c r="W804" s="22">
        <v>4</v>
      </c>
      <c r="X804" s="23"/>
    </row>
    <row r="805" spans="1:24" s="1" customFormat="1" ht="11" customHeight="1" x14ac:dyDescent="0.3">
      <c r="A805" s="24" t="s">
        <v>23</v>
      </c>
      <c r="B805" s="24" t="s">
        <v>636</v>
      </c>
      <c r="C805" s="12" t="s">
        <v>637</v>
      </c>
      <c r="D805" s="58"/>
      <c r="E805" s="39" t="str">
        <f t="shared" si="51"/>
        <v>Еще фото</v>
      </c>
      <c r="F805" s="13"/>
      <c r="G805" s="24" t="s">
        <v>166</v>
      </c>
      <c r="H805" s="24" t="s">
        <v>78</v>
      </c>
      <c r="I805" s="24" t="s">
        <v>79</v>
      </c>
      <c r="J805" s="14" t="s">
        <v>29</v>
      </c>
      <c r="K805" s="15" t="s">
        <v>383</v>
      </c>
      <c r="L805" s="60"/>
      <c r="M805" s="14"/>
      <c r="N805" s="14" t="s">
        <v>169</v>
      </c>
      <c r="O805" s="14"/>
      <c r="P805" s="15" t="s">
        <v>119</v>
      </c>
      <c r="Q805" s="16">
        <v>7999</v>
      </c>
      <c r="R805" s="17">
        <v>40</v>
      </c>
      <c r="S805" s="18">
        <v>5519.3099999999995</v>
      </c>
      <c r="T805" s="19" t="s">
        <v>83</v>
      </c>
      <c r="U805" s="20" t="s">
        <v>589</v>
      </c>
      <c r="V805" s="22">
        <v>32</v>
      </c>
      <c r="W805" s="22">
        <v>11</v>
      </c>
      <c r="X805" s="23"/>
    </row>
    <row r="806" spans="1:24" s="1" customFormat="1" ht="11" customHeight="1" x14ac:dyDescent="0.3">
      <c r="A806" s="24" t="s">
        <v>23</v>
      </c>
      <c r="B806" s="24" t="s">
        <v>636</v>
      </c>
      <c r="C806" s="12" t="s">
        <v>637</v>
      </c>
      <c r="D806" s="58"/>
      <c r="E806" s="39" t="str">
        <f t="shared" si="51"/>
        <v>Еще фото</v>
      </c>
      <c r="F806" s="13"/>
      <c r="G806" s="24" t="s">
        <v>166</v>
      </c>
      <c r="H806" s="24" t="s">
        <v>78</v>
      </c>
      <c r="I806" s="24" t="s">
        <v>79</v>
      </c>
      <c r="J806" s="14" t="s">
        <v>29</v>
      </c>
      <c r="K806" s="15" t="s">
        <v>383</v>
      </c>
      <c r="L806" s="60"/>
      <c r="M806" s="14"/>
      <c r="N806" s="14" t="s">
        <v>169</v>
      </c>
      <c r="O806" s="14"/>
      <c r="P806" s="15" t="s">
        <v>119</v>
      </c>
      <c r="Q806" s="16">
        <v>7999</v>
      </c>
      <c r="R806" s="17">
        <v>40</v>
      </c>
      <c r="S806" s="18">
        <v>5519.3099999999995</v>
      </c>
      <c r="T806" s="19" t="s">
        <v>83</v>
      </c>
      <c r="U806" s="20" t="s">
        <v>590</v>
      </c>
      <c r="V806" s="21" t="s">
        <v>641</v>
      </c>
      <c r="W806" s="22">
        <v>1</v>
      </c>
      <c r="X806" s="23"/>
    </row>
    <row r="807" spans="1:24" s="1" customFormat="1" ht="11" customHeight="1" x14ac:dyDescent="0.3">
      <c r="A807" s="14" t="s">
        <v>23</v>
      </c>
      <c r="B807" s="14" t="s">
        <v>636</v>
      </c>
      <c r="C807" s="12" t="s">
        <v>637</v>
      </c>
      <c r="D807" s="58"/>
      <c r="E807" s="39" t="str">
        <f t="shared" si="51"/>
        <v>Еще фото</v>
      </c>
      <c r="F807" s="35"/>
      <c r="G807" s="14" t="s">
        <v>166</v>
      </c>
      <c r="H807" s="14" t="s">
        <v>78</v>
      </c>
      <c r="I807" s="14" t="s">
        <v>79</v>
      </c>
      <c r="J807" s="14" t="s">
        <v>29</v>
      </c>
      <c r="K807" s="14" t="s">
        <v>383</v>
      </c>
      <c r="L807" s="60"/>
      <c r="M807" s="14"/>
      <c r="N807" s="14" t="s">
        <v>169</v>
      </c>
      <c r="O807" s="14"/>
      <c r="P807" s="14" t="s">
        <v>119</v>
      </c>
      <c r="Q807" s="32">
        <v>7999</v>
      </c>
      <c r="R807" s="33">
        <v>40</v>
      </c>
      <c r="S807" s="34">
        <v>5519.3099999999995</v>
      </c>
      <c r="T807" s="19" t="s">
        <v>83</v>
      </c>
      <c r="U807" s="20" t="s">
        <v>386</v>
      </c>
      <c r="V807" s="21" t="s">
        <v>642</v>
      </c>
      <c r="W807" s="22">
        <v>14</v>
      </c>
      <c r="X807" s="23"/>
    </row>
    <row r="808" spans="1:24" s="1" customFormat="1" ht="11" customHeight="1" x14ac:dyDescent="0.3">
      <c r="A808" s="14" t="s">
        <v>23</v>
      </c>
      <c r="B808" s="14" t="s">
        <v>636</v>
      </c>
      <c r="C808" s="12" t="s">
        <v>637</v>
      </c>
      <c r="D808" s="58"/>
      <c r="E808" s="39" t="str">
        <f t="shared" si="51"/>
        <v>Еще фото</v>
      </c>
      <c r="F808" s="35"/>
      <c r="G808" s="14" t="s">
        <v>166</v>
      </c>
      <c r="H808" s="14" t="s">
        <v>78</v>
      </c>
      <c r="I808" s="14" t="s">
        <v>79</v>
      </c>
      <c r="J808" s="14" t="s">
        <v>29</v>
      </c>
      <c r="K808" s="14" t="s">
        <v>383</v>
      </c>
      <c r="L808" s="60"/>
      <c r="M808" s="14"/>
      <c r="N808" s="14" t="s">
        <v>169</v>
      </c>
      <c r="O808" s="14"/>
      <c r="P808" s="14" t="s">
        <v>119</v>
      </c>
      <c r="Q808" s="32">
        <v>7999</v>
      </c>
      <c r="R808" s="33">
        <v>40</v>
      </c>
      <c r="S808" s="34">
        <v>5519.3099999999995</v>
      </c>
      <c r="T808" s="19" t="s">
        <v>83</v>
      </c>
      <c r="U808" s="20" t="s">
        <v>84</v>
      </c>
      <c r="V808" s="21" t="s">
        <v>643</v>
      </c>
      <c r="W808" s="22">
        <v>26</v>
      </c>
      <c r="X808" s="23"/>
    </row>
    <row r="809" spans="1:24" s="1" customFormat="1" ht="11" customHeight="1" x14ac:dyDescent="0.3">
      <c r="A809" s="14" t="s">
        <v>23</v>
      </c>
      <c r="B809" s="14" t="s">
        <v>636</v>
      </c>
      <c r="C809" s="12" t="s">
        <v>637</v>
      </c>
      <c r="D809" s="59"/>
      <c r="E809" s="39" t="str">
        <f t="shared" si="51"/>
        <v>Еще фото</v>
      </c>
      <c r="F809" s="35"/>
      <c r="G809" s="14" t="s">
        <v>166</v>
      </c>
      <c r="H809" s="14" t="s">
        <v>78</v>
      </c>
      <c r="I809" s="14" t="s">
        <v>79</v>
      </c>
      <c r="J809" s="14" t="s">
        <v>29</v>
      </c>
      <c r="K809" s="14" t="s">
        <v>383</v>
      </c>
      <c r="L809" s="56"/>
      <c r="M809" s="14"/>
      <c r="N809" s="14" t="s">
        <v>169</v>
      </c>
      <c r="O809" s="14"/>
      <c r="P809" s="14" t="s">
        <v>119</v>
      </c>
      <c r="Q809" s="32">
        <v>7999</v>
      </c>
      <c r="R809" s="33">
        <v>40</v>
      </c>
      <c r="S809" s="34">
        <v>5519.3099999999995</v>
      </c>
      <c r="T809" s="19" t="s">
        <v>83</v>
      </c>
      <c r="U809" s="20" t="s">
        <v>85</v>
      </c>
      <c r="V809" s="22">
        <v>36</v>
      </c>
      <c r="W809" s="22">
        <v>24</v>
      </c>
      <c r="X809" s="23"/>
    </row>
    <row r="810" spans="1:24" s="1" customFormat="1" ht="52.05" customHeight="1" x14ac:dyDescent="0.3">
      <c r="A810" s="11" t="s">
        <v>23</v>
      </c>
      <c r="B810" s="11" t="s">
        <v>644</v>
      </c>
      <c r="C810" s="12" t="s">
        <v>645</v>
      </c>
      <c r="D810" s="53"/>
      <c r="E810" s="39" t="str">
        <f>HYPERLINK("https://www.google.ru/search?q=H7S3N-9301&amp;newwindow=1&amp;tbm=isch","Еще фото")</f>
        <v>Еще фото</v>
      </c>
      <c r="F810" s="13"/>
      <c r="G810" s="11" t="s">
        <v>77</v>
      </c>
      <c r="H810" s="11" t="s">
        <v>78</v>
      </c>
      <c r="I810" s="14" t="s">
        <v>79</v>
      </c>
      <c r="J810" s="14" t="s">
        <v>70</v>
      </c>
      <c r="K810" s="15" t="s">
        <v>30</v>
      </c>
      <c r="L810" s="55" t="s">
        <v>646</v>
      </c>
      <c r="M810" s="14" t="s">
        <v>81</v>
      </c>
      <c r="N810" s="14" t="s">
        <v>169</v>
      </c>
      <c r="O810" s="14" t="s">
        <v>34</v>
      </c>
      <c r="P810" s="15" t="s">
        <v>647</v>
      </c>
      <c r="Q810" s="16">
        <v>15999</v>
      </c>
      <c r="R810" s="17">
        <v>40</v>
      </c>
      <c r="S810" s="18">
        <v>11039.31</v>
      </c>
      <c r="T810" s="19" t="s">
        <v>83</v>
      </c>
      <c r="U810" s="20" t="s">
        <v>109</v>
      </c>
      <c r="V810" s="28">
        <v>40.5</v>
      </c>
      <c r="W810" s="22">
        <v>2</v>
      </c>
      <c r="X810" s="23"/>
    </row>
    <row r="811" spans="1:24" s="1" customFormat="1" ht="61.05" customHeight="1" x14ac:dyDescent="0.3">
      <c r="A811" s="24" t="s">
        <v>23</v>
      </c>
      <c r="B811" s="24" t="s">
        <v>644</v>
      </c>
      <c r="C811" s="12" t="s">
        <v>645</v>
      </c>
      <c r="D811" s="54"/>
      <c r="E811" s="39" t="str">
        <f>HYPERLINK("https://www.google.ru/search?q=H7S3N-9301&amp;newwindow=1&amp;tbm=isch","Еще фото")</f>
        <v>Еще фото</v>
      </c>
      <c r="F811" s="13"/>
      <c r="G811" s="24" t="s">
        <v>77</v>
      </c>
      <c r="H811" s="24" t="s">
        <v>78</v>
      </c>
      <c r="I811" s="24" t="s">
        <v>79</v>
      </c>
      <c r="J811" s="14" t="s">
        <v>70</v>
      </c>
      <c r="K811" s="15" t="s">
        <v>30</v>
      </c>
      <c r="L811" s="56"/>
      <c r="M811" s="14" t="s">
        <v>81</v>
      </c>
      <c r="N811" s="14" t="s">
        <v>169</v>
      </c>
      <c r="O811" s="14" t="s">
        <v>34</v>
      </c>
      <c r="P811" s="15" t="s">
        <v>647</v>
      </c>
      <c r="Q811" s="16">
        <v>15999</v>
      </c>
      <c r="R811" s="17">
        <v>40</v>
      </c>
      <c r="S811" s="18">
        <v>11039.31</v>
      </c>
      <c r="T811" s="19" t="s">
        <v>83</v>
      </c>
      <c r="U811" s="20" t="s">
        <v>96</v>
      </c>
      <c r="V811" s="28">
        <v>42.5</v>
      </c>
      <c r="W811" s="22">
        <v>1</v>
      </c>
      <c r="X811" s="23"/>
    </row>
    <row r="812" spans="1:24" s="1" customFormat="1" ht="21" customHeight="1" x14ac:dyDescent="0.3">
      <c r="A812" s="11" t="s">
        <v>23</v>
      </c>
      <c r="B812" s="11" t="s">
        <v>110</v>
      </c>
      <c r="C812" s="25" t="s">
        <v>648</v>
      </c>
      <c r="D812" s="57"/>
      <c r="E812" s="39" t="str">
        <f>HYPERLINK("https://www.google.ru/search?q=H899N-2626&amp;newwindow=1&amp;tbm=isch","Еще фото")</f>
        <v>Еще фото</v>
      </c>
      <c r="F812" s="13"/>
      <c r="G812" s="11" t="s">
        <v>77</v>
      </c>
      <c r="H812" s="11" t="s">
        <v>78</v>
      </c>
      <c r="I812" s="14" t="s">
        <v>79</v>
      </c>
      <c r="J812" s="14" t="s">
        <v>70</v>
      </c>
      <c r="K812" s="15" t="s">
        <v>46</v>
      </c>
      <c r="L812" s="55" t="s">
        <v>112</v>
      </c>
      <c r="M812" s="14" t="s">
        <v>81</v>
      </c>
      <c r="N812" s="14" t="s">
        <v>649</v>
      </c>
      <c r="O812" s="14" t="s">
        <v>34</v>
      </c>
      <c r="P812" s="15" t="s">
        <v>113</v>
      </c>
      <c r="Q812" s="16">
        <v>15499</v>
      </c>
      <c r="R812" s="17">
        <v>40</v>
      </c>
      <c r="S812" s="18">
        <v>10694.31</v>
      </c>
      <c r="T812" s="19" t="s">
        <v>83</v>
      </c>
      <c r="U812" s="20" t="s">
        <v>86</v>
      </c>
      <c r="V812" s="22">
        <v>36</v>
      </c>
      <c r="W812" s="22">
        <v>13</v>
      </c>
      <c r="X812" s="23"/>
    </row>
    <row r="813" spans="1:24" s="1" customFormat="1" ht="21" customHeight="1" x14ac:dyDescent="0.3">
      <c r="A813" s="24" t="s">
        <v>23</v>
      </c>
      <c r="B813" s="24" t="s">
        <v>110</v>
      </c>
      <c r="C813" s="26" t="s">
        <v>648</v>
      </c>
      <c r="D813" s="58"/>
      <c r="E813" s="39" t="str">
        <f>HYPERLINK("https://www.google.ru/search?q=H899N-2626&amp;newwindow=1&amp;tbm=isch","Еще фото")</f>
        <v>Еще фото</v>
      </c>
      <c r="F813" s="13"/>
      <c r="G813" s="24" t="s">
        <v>77</v>
      </c>
      <c r="H813" s="24" t="s">
        <v>78</v>
      </c>
      <c r="I813" s="24" t="s">
        <v>79</v>
      </c>
      <c r="J813" s="14" t="s">
        <v>70</v>
      </c>
      <c r="K813" s="15" t="s">
        <v>46</v>
      </c>
      <c r="L813" s="60"/>
      <c r="M813" s="14" t="s">
        <v>81</v>
      </c>
      <c r="N813" s="14" t="s">
        <v>649</v>
      </c>
      <c r="O813" s="14" t="s">
        <v>34</v>
      </c>
      <c r="P813" s="15" t="s">
        <v>113</v>
      </c>
      <c r="Q813" s="16">
        <v>15499</v>
      </c>
      <c r="R813" s="17">
        <v>40</v>
      </c>
      <c r="S813" s="18">
        <v>10694.31</v>
      </c>
      <c r="T813" s="19" t="s">
        <v>83</v>
      </c>
      <c r="U813" s="20" t="s">
        <v>87</v>
      </c>
      <c r="V813" s="28">
        <v>36.5</v>
      </c>
      <c r="W813" s="22">
        <v>11</v>
      </c>
      <c r="X813" s="23"/>
    </row>
    <row r="814" spans="1:24" s="1" customFormat="1" ht="21" customHeight="1" x14ac:dyDescent="0.3">
      <c r="A814" s="24" t="s">
        <v>23</v>
      </c>
      <c r="B814" s="24" t="s">
        <v>110</v>
      </c>
      <c r="C814" s="26" t="s">
        <v>648</v>
      </c>
      <c r="D814" s="58"/>
      <c r="E814" s="39" t="str">
        <f>HYPERLINK("https://www.google.ru/search?q=H899N-2626&amp;newwindow=1&amp;tbm=isch","Еще фото")</f>
        <v>Еще фото</v>
      </c>
      <c r="F814" s="13"/>
      <c r="G814" s="24" t="s">
        <v>77</v>
      </c>
      <c r="H814" s="24" t="s">
        <v>78</v>
      </c>
      <c r="I814" s="24" t="s">
        <v>79</v>
      </c>
      <c r="J814" s="14" t="s">
        <v>70</v>
      </c>
      <c r="K814" s="15" t="s">
        <v>46</v>
      </c>
      <c r="L814" s="60"/>
      <c r="M814" s="14" t="s">
        <v>81</v>
      </c>
      <c r="N814" s="14" t="s">
        <v>649</v>
      </c>
      <c r="O814" s="14" t="s">
        <v>34</v>
      </c>
      <c r="P814" s="15" t="s">
        <v>113</v>
      </c>
      <c r="Q814" s="16">
        <v>15499</v>
      </c>
      <c r="R814" s="17">
        <v>40</v>
      </c>
      <c r="S814" s="18">
        <v>10694.31</v>
      </c>
      <c r="T814" s="19" t="s">
        <v>83</v>
      </c>
      <c r="U814" s="20" t="s">
        <v>114</v>
      </c>
      <c r="V814" s="28">
        <v>37.5</v>
      </c>
      <c r="W814" s="22">
        <v>11</v>
      </c>
      <c r="X814" s="23"/>
    </row>
    <row r="815" spans="1:24" s="1" customFormat="1" ht="21" customHeight="1" x14ac:dyDescent="0.3">
      <c r="A815" s="24" t="s">
        <v>23</v>
      </c>
      <c r="B815" s="24" t="s">
        <v>110</v>
      </c>
      <c r="C815" s="26" t="s">
        <v>648</v>
      </c>
      <c r="D815" s="58"/>
      <c r="E815" s="39" t="str">
        <f>HYPERLINK("https://www.google.ru/search?q=H899N-2626&amp;newwindow=1&amp;tbm=isch","Еще фото")</f>
        <v>Еще фото</v>
      </c>
      <c r="F815" s="13"/>
      <c r="G815" s="24" t="s">
        <v>77</v>
      </c>
      <c r="H815" s="24" t="s">
        <v>78</v>
      </c>
      <c r="I815" s="24" t="s">
        <v>79</v>
      </c>
      <c r="J815" s="14" t="s">
        <v>70</v>
      </c>
      <c r="K815" s="15" t="s">
        <v>46</v>
      </c>
      <c r="L815" s="60"/>
      <c r="M815" s="14" t="s">
        <v>81</v>
      </c>
      <c r="N815" s="14" t="s">
        <v>649</v>
      </c>
      <c r="O815" s="14" t="s">
        <v>34</v>
      </c>
      <c r="P815" s="15" t="s">
        <v>113</v>
      </c>
      <c r="Q815" s="16">
        <v>15499</v>
      </c>
      <c r="R815" s="17">
        <v>40</v>
      </c>
      <c r="S815" s="18">
        <v>10694.31</v>
      </c>
      <c r="T815" s="19" t="s">
        <v>83</v>
      </c>
      <c r="U815" s="20" t="s">
        <v>101</v>
      </c>
      <c r="V815" s="22">
        <v>38</v>
      </c>
      <c r="W815" s="22">
        <v>2</v>
      </c>
      <c r="X815" s="23"/>
    </row>
    <row r="816" spans="1:24" s="1" customFormat="1" ht="32" customHeight="1" x14ac:dyDescent="0.3">
      <c r="A816" s="24" t="s">
        <v>23</v>
      </c>
      <c r="B816" s="24" t="s">
        <v>110</v>
      </c>
      <c r="C816" s="26" t="s">
        <v>648</v>
      </c>
      <c r="D816" s="59"/>
      <c r="E816" s="39" t="str">
        <f>HYPERLINK("https://www.google.ru/search?q=H899N-2626&amp;newwindow=1&amp;tbm=isch","Еще фото")</f>
        <v>Еще фото</v>
      </c>
      <c r="F816" s="13"/>
      <c r="G816" s="24" t="s">
        <v>77</v>
      </c>
      <c r="H816" s="24" t="s">
        <v>78</v>
      </c>
      <c r="I816" s="24" t="s">
        <v>79</v>
      </c>
      <c r="J816" s="14" t="s">
        <v>70</v>
      </c>
      <c r="K816" s="15" t="s">
        <v>46</v>
      </c>
      <c r="L816" s="56"/>
      <c r="M816" s="14" t="s">
        <v>81</v>
      </c>
      <c r="N816" s="14" t="s">
        <v>649</v>
      </c>
      <c r="O816" s="14" t="s">
        <v>34</v>
      </c>
      <c r="P816" s="15" t="s">
        <v>113</v>
      </c>
      <c r="Q816" s="16">
        <v>15499</v>
      </c>
      <c r="R816" s="17">
        <v>40</v>
      </c>
      <c r="S816" s="18">
        <v>10694.31</v>
      </c>
      <c r="T816" s="19" t="s">
        <v>83</v>
      </c>
      <c r="U816" s="20" t="s">
        <v>109</v>
      </c>
      <c r="V816" s="28">
        <v>38.5</v>
      </c>
      <c r="W816" s="22">
        <v>3</v>
      </c>
      <c r="X816" s="23"/>
    </row>
    <row r="817" spans="1:24" s="1" customFormat="1" ht="52.05" customHeight="1" x14ac:dyDescent="0.3">
      <c r="A817" s="11" t="s">
        <v>23</v>
      </c>
      <c r="B817" s="11" t="s">
        <v>650</v>
      </c>
      <c r="C817" s="12" t="s">
        <v>651</v>
      </c>
      <c r="D817" s="53"/>
      <c r="E817" s="39" t="str">
        <f>HYPERLINK("https://www.google.ru/search?q=HN707-0101&amp;newwindow=1&amp;tbm=isch","Еще фото")</f>
        <v>Еще фото</v>
      </c>
      <c r="F817" s="13"/>
      <c r="G817" s="11" t="s">
        <v>77</v>
      </c>
      <c r="H817" s="11" t="s">
        <v>78</v>
      </c>
      <c r="I817" s="14" t="s">
        <v>79</v>
      </c>
      <c r="J817" s="14" t="s">
        <v>70</v>
      </c>
      <c r="K817" s="15" t="s">
        <v>30</v>
      </c>
      <c r="L817" s="55" t="s">
        <v>652</v>
      </c>
      <c r="M817" s="14" t="s">
        <v>81</v>
      </c>
      <c r="N817" s="14" t="s">
        <v>169</v>
      </c>
      <c r="O817" s="14" t="s">
        <v>34</v>
      </c>
      <c r="P817" s="15" t="s">
        <v>113</v>
      </c>
      <c r="Q817" s="16">
        <v>12899</v>
      </c>
      <c r="R817" s="17">
        <v>40</v>
      </c>
      <c r="S817" s="18">
        <v>8900.31</v>
      </c>
      <c r="T817" s="19" t="s">
        <v>83</v>
      </c>
      <c r="U817" s="20" t="s">
        <v>94</v>
      </c>
      <c r="V817" s="22">
        <v>41</v>
      </c>
      <c r="W817" s="22">
        <v>1</v>
      </c>
      <c r="X817" s="23"/>
    </row>
    <row r="818" spans="1:24" s="1" customFormat="1" ht="61.05" customHeight="1" x14ac:dyDescent="0.3">
      <c r="A818" s="24" t="s">
        <v>23</v>
      </c>
      <c r="B818" s="24" t="s">
        <v>650</v>
      </c>
      <c r="C818" s="12" t="s">
        <v>651</v>
      </c>
      <c r="D818" s="54"/>
      <c r="E818" s="39" t="str">
        <f>HYPERLINK("https://www.google.ru/search?q=HN707-0101&amp;newwindow=1&amp;tbm=isch","Еще фото")</f>
        <v>Еще фото</v>
      </c>
      <c r="F818" s="13"/>
      <c r="G818" s="24" t="s">
        <v>77</v>
      </c>
      <c r="H818" s="24" t="s">
        <v>78</v>
      </c>
      <c r="I818" s="24" t="s">
        <v>79</v>
      </c>
      <c r="J818" s="14" t="s">
        <v>70</v>
      </c>
      <c r="K818" s="15" t="s">
        <v>30</v>
      </c>
      <c r="L818" s="56"/>
      <c r="M818" s="14" t="s">
        <v>81</v>
      </c>
      <c r="N818" s="14" t="s">
        <v>169</v>
      </c>
      <c r="O818" s="14" t="s">
        <v>34</v>
      </c>
      <c r="P818" s="15" t="s">
        <v>113</v>
      </c>
      <c r="Q818" s="16">
        <v>12899</v>
      </c>
      <c r="R818" s="17">
        <v>40</v>
      </c>
      <c r="S818" s="18">
        <v>8900.31</v>
      </c>
      <c r="T818" s="19" t="s">
        <v>83</v>
      </c>
      <c r="U818" s="20" t="s">
        <v>96</v>
      </c>
      <c r="V818" s="28">
        <v>42.5</v>
      </c>
      <c r="W818" s="22">
        <v>1</v>
      </c>
      <c r="X818" s="23"/>
    </row>
    <row r="819" spans="1:24" s="1" customFormat="1" ht="108" customHeight="1" x14ac:dyDescent="0.3">
      <c r="A819" s="11" t="s">
        <v>23</v>
      </c>
      <c r="B819" s="11" t="s">
        <v>653</v>
      </c>
      <c r="C819" s="12" t="s">
        <v>654</v>
      </c>
      <c r="D819" s="27"/>
      <c r="E819" s="39" t="str">
        <f>HYPERLINK("https://www.google.ru/search?q=3013A424-002&amp;newwindow=1&amp;tbm=isch","Еще фото")</f>
        <v>Еще фото</v>
      </c>
      <c r="F819" s="13" t="s">
        <v>106</v>
      </c>
      <c r="G819" s="11" t="s">
        <v>655</v>
      </c>
      <c r="H819" s="11" t="s">
        <v>68</v>
      </c>
      <c r="I819" s="14" t="s">
        <v>655</v>
      </c>
      <c r="J819" s="14" t="s">
        <v>70</v>
      </c>
      <c r="K819" s="15" t="s">
        <v>71</v>
      </c>
      <c r="L819" s="14" t="s">
        <v>656</v>
      </c>
      <c r="M819" s="14"/>
      <c r="N819" s="14" t="s">
        <v>48</v>
      </c>
      <c r="O819" s="14"/>
      <c r="P819" s="15" t="s">
        <v>63</v>
      </c>
      <c r="Q819" s="16">
        <v>3199</v>
      </c>
      <c r="R819" s="17">
        <v>40</v>
      </c>
      <c r="S819" s="18">
        <v>2207.31</v>
      </c>
      <c r="T819" s="19" t="s">
        <v>36</v>
      </c>
      <c r="U819" s="20" t="s">
        <v>37</v>
      </c>
      <c r="V819" s="21" t="s">
        <v>657</v>
      </c>
      <c r="W819" s="22">
        <v>5</v>
      </c>
      <c r="X819" s="23"/>
    </row>
    <row r="820" spans="1:24" s="1" customFormat="1" ht="26" customHeight="1" x14ac:dyDescent="0.3">
      <c r="A820" s="11" t="s">
        <v>23</v>
      </c>
      <c r="B820" s="11" t="s">
        <v>658</v>
      </c>
      <c r="C820" s="12" t="s">
        <v>659</v>
      </c>
      <c r="D820" s="57"/>
      <c r="E820" s="39" t="str">
        <f>HYPERLINK("https://www.google.ru/search?q=H621N-2013&amp;newwindow=1&amp;tbm=isch","Еще фото")</f>
        <v>Еще фото</v>
      </c>
      <c r="F820" s="13"/>
      <c r="G820" s="11" t="s">
        <v>77</v>
      </c>
      <c r="H820" s="11" t="s">
        <v>78</v>
      </c>
      <c r="I820" s="14" t="s">
        <v>660</v>
      </c>
      <c r="J820" s="14" t="s">
        <v>45</v>
      </c>
      <c r="K820" s="15" t="s">
        <v>46</v>
      </c>
      <c r="L820" s="55" t="s">
        <v>661</v>
      </c>
      <c r="M820" s="14" t="s">
        <v>81</v>
      </c>
      <c r="N820" s="14" t="s">
        <v>137</v>
      </c>
      <c r="O820" s="14" t="s">
        <v>34</v>
      </c>
      <c r="P820" s="15" t="s">
        <v>662</v>
      </c>
      <c r="Q820" s="16">
        <v>10699</v>
      </c>
      <c r="R820" s="17">
        <v>56.37</v>
      </c>
      <c r="S820" s="18">
        <v>5367.9355000000005</v>
      </c>
      <c r="T820" s="19" t="s">
        <v>83</v>
      </c>
      <c r="U820" s="20" t="s">
        <v>591</v>
      </c>
      <c r="V820" s="22">
        <v>33</v>
      </c>
      <c r="W820" s="22">
        <v>1</v>
      </c>
      <c r="X820" s="23"/>
    </row>
    <row r="821" spans="1:24" s="1" customFormat="1" ht="26" customHeight="1" x14ac:dyDescent="0.3">
      <c r="A821" s="24" t="s">
        <v>23</v>
      </c>
      <c r="B821" s="24" t="s">
        <v>658</v>
      </c>
      <c r="C821" s="12" t="s">
        <v>659</v>
      </c>
      <c r="D821" s="58"/>
      <c r="E821" s="39" t="str">
        <f>HYPERLINK("https://www.google.ru/search?q=H621N-2013&amp;newwindow=1&amp;tbm=isch","Еще фото")</f>
        <v>Еще фото</v>
      </c>
      <c r="F821" s="13"/>
      <c r="G821" s="24" t="s">
        <v>77</v>
      </c>
      <c r="H821" s="24" t="s">
        <v>78</v>
      </c>
      <c r="I821" s="24" t="s">
        <v>660</v>
      </c>
      <c r="J821" s="14" t="s">
        <v>45</v>
      </c>
      <c r="K821" s="15" t="s">
        <v>46</v>
      </c>
      <c r="L821" s="60"/>
      <c r="M821" s="14" t="s">
        <v>81</v>
      </c>
      <c r="N821" s="14" t="s">
        <v>137</v>
      </c>
      <c r="O821" s="14" t="s">
        <v>34</v>
      </c>
      <c r="P821" s="15" t="s">
        <v>662</v>
      </c>
      <c r="Q821" s="16">
        <v>10699</v>
      </c>
      <c r="R821" s="17">
        <v>56.37</v>
      </c>
      <c r="S821" s="18">
        <v>5367.9355000000005</v>
      </c>
      <c r="T821" s="19" t="s">
        <v>83</v>
      </c>
      <c r="U821" s="20" t="s">
        <v>85</v>
      </c>
      <c r="V821" s="28">
        <v>35.5</v>
      </c>
      <c r="W821" s="22">
        <v>1</v>
      </c>
      <c r="X821" s="23"/>
    </row>
    <row r="822" spans="1:24" s="1" customFormat="1" ht="26" customHeight="1" x14ac:dyDescent="0.3">
      <c r="A822" s="24" t="s">
        <v>23</v>
      </c>
      <c r="B822" s="24" t="s">
        <v>658</v>
      </c>
      <c r="C822" s="12" t="s">
        <v>659</v>
      </c>
      <c r="D822" s="58"/>
      <c r="E822" s="39" t="str">
        <f>HYPERLINK("https://www.google.ru/search?q=H621N-2013&amp;newwindow=1&amp;tbm=isch","Еще фото")</f>
        <v>Еще фото</v>
      </c>
      <c r="F822" s="13"/>
      <c r="G822" s="24" t="s">
        <v>77</v>
      </c>
      <c r="H822" s="24" t="s">
        <v>78</v>
      </c>
      <c r="I822" s="24" t="s">
        <v>660</v>
      </c>
      <c r="J822" s="14" t="s">
        <v>45</v>
      </c>
      <c r="K822" s="15" t="s">
        <v>46</v>
      </c>
      <c r="L822" s="60"/>
      <c r="M822" s="14" t="s">
        <v>81</v>
      </c>
      <c r="N822" s="14" t="s">
        <v>137</v>
      </c>
      <c r="O822" s="14" t="s">
        <v>34</v>
      </c>
      <c r="P822" s="15" t="s">
        <v>662</v>
      </c>
      <c r="Q822" s="16">
        <v>10699</v>
      </c>
      <c r="R822" s="17">
        <v>56.37</v>
      </c>
      <c r="S822" s="18">
        <v>5367.9355000000005</v>
      </c>
      <c r="T822" s="19" t="s">
        <v>83</v>
      </c>
      <c r="U822" s="20" t="s">
        <v>86</v>
      </c>
      <c r="V822" s="22">
        <v>36</v>
      </c>
      <c r="W822" s="22">
        <v>5</v>
      </c>
      <c r="X822" s="23"/>
    </row>
    <row r="823" spans="1:24" s="1" customFormat="1" ht="26" customHeight="1" x14ac:dyDescent="0.3">
      <c r="A823" s="24" t="s">
        <v>23</v>
      </c>
      <c r="B823" s="24" t="s">
        <v>658</v>
      </c>
      <c r="C823" s="12" t="s">
        <v>659</v>
      </c>
      <c r="D823" s="59"/>
      <c r="E823" s="39" t="str">
        <f>HYPERLINK("https://www.google.ru/search?q=H621N-2013&amp;newwindow=1&amp;tbm=isch","Еще фото")</f>
        <v>Еще фото</v>
      </c>
      <c r="F823" s="13"/>
      <c r="G823" s="24" t="s">
        <v>77</v>
      </c>
      <c r="H823" s="24" t="s">
        <v>78</v>
      </c>
      <c r="I823" s="24" t="s">
        <v>660</v>
      </c>
      <c r="J823" s="14" t="s">
        <v>45</v>
      </c>
      <c r="K823" s="15" t="s">
        <v>46</v>
      </c>
      <c r="L823" s="56"/>
      <c r="M823" s="14" t="s">
        <v>81</v>
      </c>
      <c r="N823" s="14" t="s">
        <v>137</v>
      </c>
      <c r="O823" s="14" t="s">
        <v>34</v>
      </c>
      <c r="P823" s="15" t="s">
        <v>662</v>
      </c>
      <c r="Q823" s="16">
        <v>10699</v>
      </c>
      <c r="R823" s="17">
        <v>56.37</v>
      </c>
      <c r="S823" s="18">
        <v>5367.9355000000005</v>
      </c>
      <c r="T823" s="19" t="s">
        <v>83</v>
      </c>
      <c r="U823" s="20" t="s">
        <v>114</v>
      </c>
      <c r="V823" s="28">
        <v>37.5</v>
      </c>
      <c r="W823" s="22">
        <v>9</v>
      </c>
      <c r="X823" s="23"/>
    </row>
    <row r="824" spans="1:24" s="1" customFormat="1" ht="108" customHeight="1" x14ac:dyDescent="0.3">
      <c r="A824" s="11" t="s">
        <v>23</v>
      </c>
      <c r="B824" s="11" t="s">
        <v>663</v>
      </c>
      <c r="C824" s="12" t="s">
        <v>664</v>
      </c>
      <c r="D824" s="27"/>
      <c r="E824" s="39" t="str">
        <f>HYPERLINK("https://www.google.ru/search?q=1202A400-108&amp;newwindow=1&amp;tbm=isch","Еще фото")</f>
        <v>Еще фото</v>
      </c>
      <c r="F824" s="13"/>
      <c r="G824" s="11" t="s">
        <v>77</v>
      </c>
      <c r="H824" s="11" t="s">
        <v>78</v>
      </c>
      <c r="I824" s="14" t="s">
        <v>660</v>
      </c>
      <c r="J824" s="14" t="s">
        <v>45</v>
      </c>
      <c r="K824" s="15" t="s">
        <v>46</v>
      </c>
      <c r="L824" s="14" t="s">
        <v>665</v>
      </c>
      <c r="M824" s="14"/>
      <c r="N824" s="14" t="s">
        <v>202</v>
      </c>
      <c r="O824" s="14"/>
      <c r="P824" s="15" t="s">
        <v>666</v>
      </c>
      <c r="Q824" s="16">
        <v>10499</v>
      </c>
      <c r="R824" s="17">
        <v>45.71</v>
      </c>
      <c r="S824" s="18">
        <v>6554.9884999999995</v>
      </c>
      <c r="T824" s="19" t="s">
        <v>83</v>
      </c>
      <c r="U824" s="20" t="s">
        <v>114</v>
      </c>
      <c r="V824" s="28">
        <v>37.5</v>
      </c>
      <c r="W824" s="22">
        <v>1</v>
      </c>
      <c r="X824" s="23"/>
    </row>
    <row r="825" spans="1:24" s="1" customFormat="1" ht="108" customHeight="1" x14ac:dyDescent="0.3">
      <c r="A825" s="11" t="s">
        <v>23</v>
      </c>
      <c r="B825" s="11" t="s">
        <v>663</v>
      </c>
      <c r="C825" s="12" t="s">
        <v>667</v>
      </c>
      <c r="D825" s="27"/>
      <c r="E825" s="39" t="str">
        <f>HYPERLINK("https://www.google.ru/search?q=1203A612-102&amp;newwindow=1&amp;tbm=isch","Еще фото")</f>
        <v>Еще фото</v>
      </c>
      <c r="F825" s="13"/>
      <c r="G825" s="11" t="s">
        <v>77</v>
      </c>
      <c r="H825" s="11" t="s">
        <v>78</v>
      </c>
      <c r="I825" s="14" t="s">
        <v>660</v>
      </c>
      <c r="J825" s="14" t="s">
        <v>45</v>
      </c>
      <c r="K825" s="15" t="s">
        <v>71</v>
      </c>
      <c r="L825" s="14" t="s">
        <v>668</v>
      </c>
      <c r="M825" s="14" t="s">
        <v>228</v>
      </c>
      <c r="N825" s="14" t="s">
        <v>669</v>
      </c>
      <c r="O825" s="14"/>
      <c r="P825" s="15" t="s">
        <v>119</v>
      </c>
      <c r="Q825" s="16">
        <v>10499</v>
      </c>
      <c r="R825" s="17">
        <v>45.71</v>
      </c>
      <c r="S825" s="18">
        <v>6554.9884999999995</v>
      </c>
      <c r="T825" s="19" t="s">
        <v>83</v>
      </c>
      <c r="U825" s="20" t="s">
        <v>103</v>
      </c>
      <c r="V825" s="28">
        <v>44.5</v>
      </c>
      <c r="W825" s="22">
        <v>1</v>
      </c>
      <c r="X825" s="23"/>
    </row>
    <row r="826" spans="1:24" s="1" customFormat="1" ht="108" customHeight="1" x14ac:dyDescent="0.3">
      <c r="A826" s="11" t="s">
        <v>23</v>
      </c>
      <c r="B826" s="11" t="s">
        <v>670</v>
      </c>
      <c r="C826" s="12" t="s">
        <v>671</v>
      </c>
      <c r="D826" s="27"/>
      <c r="E826" s="39" t="str">
        <f>HYPERLINK("https://www.google.ru/search?q=1203A297-022&amp;newwindow=1&amp;tbm=isch","Еще фото")</f>
        <v>Еще фото</v>
      </c>
      <c r="F826" s="13" t="s">
        <v>106</v>
      </c>
      <c r="G826" s="11" t="s">
        <v>77</v>
      </c>
      <c r="H826" s="11" t="s">
        <v>78</v>
      </c>
      <c r="I826" s="14" t="s">
        <v>660</v>
      </c>
      <c r="J826" s="14" t="s">
        <v>45</v>
      </c>
      <c r="K826" s="15" t="s">
        <v>71</v>
      </c>
      <c r="L826" s="14" t="s">
        <v>672</v>
      </c>
      <c r="M826" s="14"/>
      <c r="N826" s="14" t="s">
        <v>155</v>
      </c>
      <c r="O826" s="14"/>
      <c r="P826" s="15" t="s">
        <v>119</v>
      </c>
      <c r="Q826" s="16">
        <v>12299</v>
      </c>
      <c r="R826" s="17">
        <v>45.52</v>
      </c>
      <c r="S826" s="18">
        <v>7704.9884999999995</v>
      </c>
      <c r="T826" s="19" t="s">
        <v>83</v>
      </c>
      <c r="U826" s="20" t="s">
        <v>103</v>
      </c>
      <c r="V826" s="28">
        <v>44.5</v>
      </c>
      <c r="W826" s="22">
        <v>1</v>
      </c>
      <c r="X826" s="23"/>
    </row>
    <row r="827" spans="1:24" s="1" customFormat="1" ht="108" customHeight="1" x14ac:dyDescent="0.3">
      <c r="A827" s="11" t="s">
        <v>23</v>
      </c>
      <c r="B827" s="11" t="s">
        <v>673</v>
      </c>
      <c r="C827" s="12" t="s">
        <v>674</v>
      </c>
      <c r="D827" s="27"/>
      <c r="E827" s="39" t="str">
        <f>HYPERLINK("https://www.google.ru/search?q=1201A789-020&amp;newwindow=1&amp;tbm=isch","Еще фото")</f>
        <v>Еще фото</v>
      </c>
      <c r="F827" s="13"/>
      <c r="G827" s="11" t="s">
        <v>77</v>
      </c>
      <c r="H827" s="11" t="s">
        <v>78</v>
      </c>
      <c r="I827" s="14" t="s">
        <v>660</v>
      </c>
      <c r="J827" s="14" t="s">
        <v>45</v>
      </c>
      <c r="K827" s="15" t="s">
        <v>30</v>
      </c>
      <c r="L827" s="14" t="s">
        <v>675</v>
      </c>
      <c r="M827" s="14" t="s">
        <v>81</v>
      </c>
      <c r="N827" s="14" t="s">
        <v>676</v>
      </c>
      <c r="O827" s="14"/>
      <c r="P827" s="15" t="s">
        <v>677</v>
      </c>
      <c r="Q827" s="16">
        <v>19399</v>
      </c>
      <c r="R827" s="17">
        <v>45.36</v>
      </c>
      <c r="S827" s="18">
        <v>12189.988499999999</v>
      </c>
      <c r="T827" s="19" t="s">
        <v>83</v>
      </c>
      <c r="U827" s="20" t="s">
        <v>101</v>
      </c>
      <c r="V827" s="22">
        <v>40</v>
      </c>
      <c r="W827" s="22">
        <v>1</v>
      </c>
      <c r="X827" s="23"/>
    </row>
    <row r="828" spans="1:24" s="1" customFormat="1" ht="108" customHeight="1" x14ac:dyDescent="0.3">
      <c r="A828" s="11" t="s">
        <v>23</v>
      </c>
      <c r="B828" s="11" t="s">
        <v>670</v>
      </c>
      <c r="C828" s="12" t="s">
        <v>678</v>
      </c>
      <c r="D828" s="27"/>
      <c r="E828" s="39" t="str">
        <f>HYPERLINK("https://www.google.ru/search?q=1203A438-006&amp;newwindow=1&amp;tbm=isch","Еще фото")</f>
        <v>Еще фото</v>
      </c>
      <c r="F828" s="13"/>
      <c r="G828" s="11" t="s">
        <v>77</v>
      </c>
      <c r="H828" s="11" t="s">
        <v>78</v>
      </c>
      <c r="I828" s="14" t="s">
        <v>660</v>
      </c>
      <c r="J828" s="14" t="s">
        <v>45</v>
      </c>
      <c r="K828" s="15" t="s">
        <v>71</v>
      </c>
      <c r="L828" s="14" t="s">
        <v>679</v>
      </c>
      <c r="M828" s="14" t="s">
        <v>81</v>
      </c>
      <c r="N828" s="14" t="s">
        <v>48</v>
      </c>
      <c r="O828" s="14"/>
      <c r="P828" s="15" t="s">
        <v>119</v>
      </c>
      <c r="Q828" s="16">
        <v>14999</v>
      </c>
      <c r="R828" s="17">
        <v>45.33</v>
      </c>
      <c r="S828" s="18">
        <v>9429.9884999999995</v>
      </c>
      <c r="T828" s="19" t="s">
        <v>83</v>
      </c>
      <c r="U828" s="20" t="s">
        <v>109</v>
      </c>
      <c r="V828" s="28">
        <v>40.5</v>
      </c>
      <c r="W828" s="22">
        <v>2</v>
      </c>
      <c r="X828" s="23"/>
    </row>
    <row r="829" spans="1:24" s="1" customFormat="1" ht="108" customHeight="1" x14ac:dyDescent="0.3">
      <c r="A829" s="11" t="s">
        <v>23</v>
      </c>
      <c r="B829" s="11" t="s">
        <v>680</v>
      </c>
      <c r="C829" s="12" t="s">
        <v>681</v>
      </c>
      <c r="D829" s="27"/>
      <c r="E829" s="39" t="str">
        <f>HYPERLINK("https://www.google.ru/search?q=1203A609-001&amp;newwindow=1&amp;tbm=isch","Еще фото")</f>
        <v>Еще фото</v>
      </c>
      <c r="F829" s="13"/>
      <c r="G829" s="11" t="s">
        <v>77</v>
      </c>
      <c r="H829" s="11" t="s">
        <v>78</v>
      </c>
      <c r="I829" s="14" t="s">
        <v>660</v>
      </c>
      <c r="J829" s="14" t="s">
        <v>45</v>
      </c>
      <c r="K829" s="15" t="s">
        <v>71</v>
      </c>
      <c r="L829" s="14" t="s">
        <v>682</v>
      </c>
      <c r="M829" s="14"/>
      <c r="N829" s="14" t="s">
        <v>683</v>
      </c>
      <c r="O829" s="14"/>
      <c r="P829" s="15" t="s">
        <v>119</v>
      </c>
      <c r="Q829" s="16">
        <v>14999</v>
      </c>
      <c r="R829" s="17">
        <v>45.33</v>
      </c>
      <c r="S829" s="18">
        <v>9429.9884999999995</v>
      </c>
      <c r="T829" s="19" t="s">
        <v>83</v>
      </c>
      <c r="U829" s="20" t="s">
        <v>94</v>
      </c>
      <c r="V829" s="22">
        <v>41</v>
      </c>
      <c r="W829" s="22">
        <v>1</v>
      </c>
      <c r="X829" s="23"/>
    </row>
    <row r="830" spans="1:24" s="1" customFormat="1" ht="108" customHeight="1" x14ac:dyDescent="0.3">
      <c r="A830" s="11" t="s">
        <v>23</v>
      </c>
      <c r="B830" s="11" t="s">
        <v>684</v>
      </c>
      <c r="C830" s="12" t="s">
        <v>685</v>
      </c>
      <c r="D830" s="27"/>
      <c r="E830" s="39" t="str">
        <f>HYPERLINK("https://www.google.ru/search?q=1201A759-006&amp;newwindow=1&amp;tbm=isch","Еще фото")</f>
        <v>Еще фото</v>
      </c>
      <c r="F830" s="13"/>
      <c r="G830" s="11" t="s">
        <v>77</v>
      </c>
      <c r="H830" s="11" t="s">
        <v>78</v>
      </c>
      <c r="I830" s="14" t="s">
        <v>660</v>
      </c>
      <c r="J830" s="14" t="s">
        <v>45</v>
      </c>
      <c r="K830" s="15" t="s">
        <v>30</v>
      </c>
      <c r="L830" s="14" t="s">
        <v>686</v>
      </c>
      <c r="M830" s="14" t="s">
        <v>81</v>
      </c>
      <c r="N830" s="14" t="s">
        <v>48</v>
      </c>
      <c r="O830" s="14"/>
      <c r="P830" s="15" t="s">
        <v>687</v>
      </c>
      <c r="Q830" s="16">
        <v>13299</v>
      </c>
      <c r="R830" s="17">
        <v>45.11</v>
      </c>
      <c r="S830" s="18">
        <v>8394.9884999999995</v>
      </c>
      <c r="T830" s="19" t="s">
        <v>83</v>
      </c>
      <c r="U830" s="20" t="s">
        <v>114</v>
      </c>
      <c r="V830" s="22">
        <v>39</v>
      </c>
      <c r="W830" s="22">
        <v>1</v>
      </c>
      <c r="X830" s="23"/>
    </row>
    <row r="831" spans="1:24" s="1" customFormat="1" ht="52.05" customHeight="1" x14ac:dyDescent="0.3">
      <c r="A831" s="11" t="s">
        <v>23</v>
      </c>
      <c r="B831" s="11" t="s">
        <v>688</v>
      </c>
      <c r="C831" s="12" t="s">
        <v>689</v>
      </c>
      <c r="D831" s="53"/>
      <c r="E831" s="39" t="str">
        <f>HYPERLINK("https://www.google.ru/search?q=1191A328-104&amp;newwindow=1&amp;tbm=isch","Еще фото")</f>
        <v>Еще фото</v>
      </c>
      <c r="F831" s="13"/>
      <c r="G831" s="11" t="s">
        <v>690</v>
      </c>
      <c r="H831" s="11" t="s">
        <v>78</v>
      </c>
      <c r="I831" s="14" t="s">
        <v>660</v>
      </c>
      <c r="J831" s="14" t="s">
        <v>45</v>
      </c>
      <c r="K831" s="15" t="s">
        <v>30</v>
      </c>
      <c r="L831" s="55" t="s">
        <v>691</v>
      </c>
      <c r="M831" s="14"/>
      <c r="N831" s="14" t="s">
        <v>169</v>
      </c>
      <c r="O831" s="14"/>
      <c r="P831" s="15" t="s">
        <v>692</v>
      </c>
      <c r="Q831" s="16">
        <v>9799</v>
      </c>
      <c r="R831" s="17">
        <v>40</v>
      </c>
      <c r="S831" s="18">
        <v>6761.3099999999995</v>
      </c>
      <c r="T831" s="19" t="s">
        <v>83</v>
      </c>
      <c r="U831" s="20" t="s">
        <v>101</v>
      </c>
      <c r="V831" s="22">
        <v>40</v>
      </c>
      <c r="W831" s="22">
        <v>1</v>
      </c>
      <c r="X831" s="23"/>
    </row>
    <row r="832" spans="1:24" s="1" customFormat="1" ht="61.05" customHeight="1" x14ac:dyDescent="0.3">
      <c r="A832" s="24" t="s">
        <v>23</v>
      </c>
      <c r="B832" s="24" t="s">
        <v>688</v>
      </c>
      <c r="C832" s="12" t="s">
        <v>689</v>
      </c>
      <c r="D832" s="54"/>
      <c r="E832" s="39" t="str">
        <f>HYPERLINK("https://www.google.ru/search?q=1191A328-104&amp;newwindow=1&amp;tbm=isch","Еще фото")</f>
        <v>Еще фото</v>
      </c>
      <c r="F832" s="13"/>
      <c r="G832" s="24" t="s">
        <v>690</v>
      </c>
      <c r="H832" s="24" t="s">
        <v>78</v>
      </c>
      <c r="I832" s="24" t="s">
        <v>660</v>
      </c>
      <c r="J832" s="14" t="s">
        <v>45</v>
      </c>
      <c r="K832" s="15" t="s">
        <v>30</v>
      </c>
      <c r="L832" s="56"/>
      <c r="M832" s="14"/>
      <c r="N832" s="14" t="s">
        <v>169</v>
      </c>
      <c r="O832" s="14"/>
      <c r="P832" s="15" t="s">
        <v>692</v>
      </c>
      <c r="Q832" s="16">
        <v>9799</v>
      </c>
      <c r="R832" s="17">
        <v>40</v>
      </c>
      <c r="S832" s="18">
        <v>6761.3099999999995</v>
      </c>
      <c r="T832" s="19" t="s">
        <v>83</v>
      </c>
      <c r="U832" s="20" t="s">
        <v>102</v>
      </c>
      <c r="V832" s="22">
        <v>43</v>
      </c>
      <c r="W832" s="22">
        <v>1</v>
      </c>
      <c r="X832" s="23"/>
    </row>
    <row r="833" spans="1:24" s="1" customFormat="1" ht="26" customHeight="1" x14ac:dyDescent="0.3">
      <c r="A833" s="11" t="s">
        <v>23</v>
      </c>
      <c r="B833" s="11" t="s">
        <v>693</v>
      </c>
      <c r="C833" s="12" t="s">
        <v>694</v>
      </c>
      <c r="D833" s="57"/>
      <c r="E833" s="39" t="str">
        <f>HYPERLINK("https://www.google.ru/search?q=1192A212-100&amp;newwindow=1&amp;tbm=isch","Еще фото")</f>
        <v>Еще фото</v>
      </c>
      <c r="F833" s="13"/>
      <c r="G833" s="11" t="s">
        <v>690</v>
      </c>
      <c r="H833" s="11" t="s">
        <v>78</v>
      </c>
      <c r="I833" s="14" t="s">
        <v>660</v>
      </c>
      <c r="J833" s="14" t="s">
        <v>45</v>
      </c>
      <c r="K833" s="15" t="s">
        <v>46</v>
      </c>
      <c r="L833" s="55" t="s">
        <v>695</v>
      </c>
      <c r="M833" s="14" t="s">
        <v>130</v>
      </c>
      <c r="N833" s="14" t="s">
        <v>169</v>
      </c>
      <c r="O833" s="14"/>
      <c r="P833" s="15" t="s">
        <v>666</v>
      </c>
      <c r="Q833" s="16">
        <v>11299</v>
      </c>
      <c r="R833" s="17">
        <v>40</v>
      </c>
      <c r="S833" s="18">
        <v>7796.3099999999986</v>
      </c>
      <c r="T833" s="19" t="s">
        <v>83</v>
      </c>
      <c r="U833" s="20" t="s">
        <v>86</v>
      </c>
      <c r="V833" s="22">
        <v>36</v>
      </c>
      <c r="W833" s="22">
        <v>1</v>
      </c>
      <c r="X833" s="23"/>
    </row>
    <row r="834" spans="1:24" s="1" customFormat="1" ht="26" customHeight="1" x14ac:dyDescent="0.3">
      <c r="A834" s="24" t="s">
        <v>23</v>
      </c>
      <c r="B834" s="24" t="s">
        <v>693</v>
      </c>
      <c r="C834" s="12" t="s">
        <v>694</v>
      </c>
      <c r="D834" s="58"/>
      <c r="E834" s="39" t="str">
        <f>HYPERLINK("https://www.google.ru/search?q=1192A212-100&amp;newwindow=1&amp;tbm=isch","Еще фото")</f>
        <v>Еще фото</v>
      </c>
      <c r="F834" s="13"/>
      <c r="G834" s="24" t="s">
        <v>690</v>
      </c>
      <c r="H834" s="24" t="s">
        <v>78</v>
      </c>
      <c r="I834" s="24" t="s">
        <v>660</v>
      </c>
      <c r="J834" s="14" t="s">
        <v>45</v>
      </c>
      <c r="K834" s="15" t="s">
        <v>46</v>
      </c>
      <c r="L834" s="60"/>
      <c r="M834" s="14" t="s">
        <v>130</v>
      </c>
      <c r="N834" s="14" t="s">
        <v>169</v>
      </c>
      <c r="O834" s="14"/>
      <c r="P834" s="15" t="s">
        <v>666</v>
      </c>
      <c r="Q834" s="16">
        <v>11299</v>
      </c>
      <c r="R834" s="17">
        <v>40</v>
      </c>
      <c r="S834" s="18">
        <v>7796.3099999999986</v>
      </c>
      <c r="T834" s="19" t="s">
        <v>83</v>
      </c>
      <c r="U834" s="20" t="s">
        <v>87</v>
      </c>
      <c r="V834" s="28">
        <v>36.5</v>
      </c>
      <c r="W834" s="22">
        <v>2</v>
      </c>
      <c r="X834" s="23"/>
    </row>
    <row r="835" spans="1:24" s="1" customFormat="1" ht="26" customHeight="1" x14ac:dyDescent="0.3">
      <c r="A835" s="24" t="s">
        <v>23</v>
      </c>
      <c r="B835" s="24" t="s">
        <v>693</v>
      </c>
      <c r="C835" s="12" t="s">
        <v>694</v>
      </c>
      <c r="D835" s="58"/>
      <c r="E835" s="39" t="str">
        <f>HYPERLINK("https://www.google.ru/search?q=1192A212-100&amp;newwindow=1&amp;tbm=isch","Еще фото")</f>
        <v>Еще фото</v>
      </c>
      <c r="F835" s="13"/>
      <c r="G835" s="24" t="s">
        <v>690</v>
      </c>
      <c r="H835" s="24" t="s">
        <v>78</v>
      </c>
      <c r="I835" s="24" t="s">
        <v>660</v>
      </c>
      <c r="J835" s="14" t="s">
        <v>45</v>
      </c>
      <c r="K835" s="15" t="s">
        <v>46</v>
      </c>
      <c r="L835" s="60"/>
      <c r="M835" s="14" t="s">
        <v>130</v>
      </c>
      <c r="N835" s="14" t="s">
        <v>169</v>
      </c>
      <c r="O835" s="14"/>
      <c r="P835" s="15" t="s">
        <v>666</v>
      </c>
      <c r="Q835" s="16">
        <v>11299</v>
      </c>
      <c r="R835" s="17">
        <v>40</v>
      </c>
      <c r="S835" s="18">
        <v>7796.3099999999986</v>
      </c>
      <c r="T835" s="19" t="s">
        <v>83</v>
      </c>
      <c r="U835" s="20" t="s">
        <v>114</v>
      </c>
      <c r="V835" s="28">
        <v>37.5</v>
      </c>
      <c r="W835" s="22">
        <v>3</v>
      </c>
      <c r="X835" s="23"/>
    </row>
    <row r="836" spans="1:24" s="1" customFormat="1" ht="26" customHeight="1" x14ac:dyDescent="0.3">
      <c r="A836" s="24" t="s">
        <v>23</v>
      </c>
      <c r="B836" s="24" t="s">
        <v>693</v>
      </c>
      <c r="C836" s="12" t="s">
        <v>694</v>
      </c>
      <c r="D836" s="59"/>
      <c r="E836" s="39" t="str">
        <f>HYPERLINK("https://www.google.ru/search?q=1192A212-100&amp;newwindow=1&amp;tbm=isch","Еще фото")</f>
        <v>Еще фото</v>
      </c>
      <c r="F836" s="13"/>
      <c r="G836" s="24" t="s">
        <v>690</v>
      </c>
      <c r="H836" s="24" t="s">
        <v>78</v>
      </c>
      <c r="I836" s="24" t="s">
        <v>660</v>
      </c>
      <c r="J836" s="14" t="s">
        <v>45</v>
      </c>
      <c r="K836" s="15" t="s">
        <v>46</v>
      </c>
      <c r="L836" s="56"/>
      <c r="M836" s="14" t="s">
        <v>130</v>
      </c>
      <c r="N836" s="14" t="s">
        <v>169</v>
      </c>
      <c r="O836" s="14"/>
      <c r="P836" s="15" t="s">
        <v>666</v>
      </c>
      <c r="Q836" s="16">
        <v>11299</v>
      </c>
      <c r="R836" s="17">
        <v>40</v>
      </c>
      <c r="S836" s="18">
        <v>7796.3099999999986</v>
      </c>
      <c r="T836" s="19" t="s">
        <v>83</v>
      </c>
      <c r="U836" s="20" t="s">
        <v>109</v>
      </c>
      <c r="V836" s="28">
        <v>38.5</v>
      </c>
      <c r="W836" s="22">
        <v>2</v>
      </c>
      <c r="X836" s="23"/>
    </row>
    <row r="837" spans="1:24" s="1" customFormat="1" ht="35" customHeight="1" x14ac:dyDescent="0.3">
      <c r="A837" s="11" t="s">
        <v>23</v>
      </c>
      <c r="B837" s="11" t="s">
        <v>696</v>
      </c>
      <c r="C837" s="12" t="s">
        <v>697</v>
      </c>
      <c r="D837" s="57"/>
      <c r="E837" s="39" t="str">
        <f>HYPERLINK("https://www.google.ru/search?q=1203A451-400&amp;newwindow=1&amp;tbm=isch","Еще фото")</f>
        <v>Еще фото</v>
      </c>
      <c r="F837" s="13"/>
      <c r="G837" s="11" t="s">
        <v>690</v>
      </c>
      <c r="H837" s="11" t="s">
        <v>78</v>
      </c>
      <c r="I837" s="14" t="s">
        <v>660</v>
      </c>
      <c r="J837" s="14" t="s">
        <v>45</v>
      </c>
      <c r="K837" s="15" t="s">
        <v>71</v>
      </c>
      <c r="L837" s="55" t="s">
        <v>698</v>
      </c>
      <c r="M837" s="14"/>
      <c r="N837" s="14" t="s">
        <v>33</v>
      </c>
      <c r="O837" s="14"/>
      <c r="P837" s="15" t="s">
        <v>692</v>
      </c>
      <c r="Q837" s="16">
        <v>11699</v>
      </c>
      <c r="R837" s="17">
        <v>40</v>
      </c>
      <c r="S837" s="18">
        <v>8072.3099999999986</v>
      </c>
      <c r="T837" s="19" t="s">
        <v>83</v>
      </c>
      <c r="U837" s="20" t="s">
        <v>95</v>
      </c>
      <c r="V837" s="22">
        <v>42</v>
      </c>
      <c r="W837" s="22">
        <v>1</v>
      </c>
      <c r="X837" s="23"/>
    </row>
    <row r="838" spans="1:24" s="1" customFormat="1" ht="35" customHeight="1" x14ac:dyDescent="0.3">
      <c r="A838" s="24" t="s">
        <v>23</v>
      </c>
      <c r="B838" s="24" t="s">
        <v>696</v>
      </c>
      <c r="C838" s="12" t="s">
        <v>697</v>
      </c>
      <c r="D838" s="58"/>
      <c r="E838" s="39" t="str">
        <f>HYPERLINK("https://www.google.ru/search?q=1203A451-400&amp;newwindow=1&amp;tbm=isch","Еще фото")</f>
        <v>Еще фото</v>
      </c>
      <c r="F838" s="13"/>
      <c r="G838" s="24" t="s">
        <v>690</v>
      </c>
      <c r="H838" s="24" t="s">
        <v>78</v>
      </c>
      <c r="I838" s="24" t="s">
        <v>660</v>
      </c>
      <c r="J838" s="14" t="s">
        <v>45</v>
      </c>
      <c r="K838" s="15" t="s">
        <v>71</v>
      </c>
      <c r="L838" s="60"/>
      <c r="M838" s="14"/>
      <c r="N838" s="14" t="s">
        <v>33</v>
      </c>
      <c r="O838" s="14"/>
      <c r="P838" s="15" t="s">
        <v>692</v>
      </c>
      <c r="Q838" s="16">
        <v>11699</v>
      </c>
      <c r="R838" s="17">
        <v>40</v>
      </c>
      <c r="S838" s="18">
        <v>8072.3099999999986</v>
      </c>
      <c r="T838" s="19" t="s">
        <v>83</v>
      </c>
      <c r="U838" s="20" t="s">
        <v>96</v>
      </c>
      <c r="V838" s="28">
        <v>42.5</v>
      </c>
      <c r="W838" s="22">
        <v>1</v>
      </c>
      <c r="X838" s="23"/>
    </row>
    <row r="839" spans="1:24" s="1" customFormat="1" ht="37.049999999999997" customHeight="1" x14ac:dyDescent="0.3">
      <c r="A839" s="24" t="s">
        <v>23</v>
      </c>
      <c r="B839" s="24" t="s">
        <v>696</v>
      </c>
      <c r="C839" s="12" t="s">
        <v>697</v>
      </c>
      <c r="D839" s="59"/>
      <c r="E839" s="39" t="str">
        <f>HYPERLINK("https://www.google.ru/search?q=1203A451-400&amp;newwindow=1&amp;tbm=isch","Еще фото")</f>
        <v>Еще фото</v>
      </c>
      <c r="F839" s="13"/>
      <c r="G839" s="24" t="s">
        <v>690</v>
      </c>
      <c r="H839" s="24" t="s">
        <v>78</v>
      </c>
      <c r="I839" s="24" t="s">
        <v>660</v>
      </c>
      <c r="J839" s="14" t="s">
        <v>45</v>
      </c>
      <c r="K839" s="15" t="s">
        <v>71</v>
      </c>
      <c r="L839" s="56"/>
      <c r="M839" s="14"/>
      <c r="N839" s="14" t="s">
        <v>33</v>
      </c>
      <c r="O839" s="14"/>
      <c r="P839" s="15" t="s">
        <v>692</v>
      </c>
      <c r="Q839" s="16">
        <v>11699</v>
      </c>
      <c r="R839" s="17">
        <v>40</v>
      </c>
      <c r="S839" s="18">
        <v>8072.3099999999986</v>
      </c>
      <c r="T839" s="19" t="s">
        <v>83</v>
      </c>
      <c r="U839" s="20" t="s">
        <v>308</v>
      </c>
      <c r="V839" s="28">
        <v>43.5</v>
      </c>
      <c r="W839" s="22">
        <v>1</v>
      </c>
      <c r="X839" s="23"/>
    </row>
    <row r="840" spans="1:24" s="1" customFormat="1" ht="108" customHeight="1" x14ac:dyDescent="0.3">
      <c r="A840" s="11" t="s">
        <v>23</v>
      </c>
      <c r="B840" s="11" t="s">
        <v>699</v>
      </c>
      <c r="C840" s="12" t="s">
        <v>700</v>
      </c>
      <c r="D840" s="27"/>
      <c r="E840" s="39" t="str">
        <f>HYPERLINK("https://www.google.ru/search?q=2032A990-020&amp;newwindow=1&amp;tbm=isch","Еще фото")</f>
        <v>Еще фото</v>
      </c>
      <c r="F840" s="13"/>
      <c r="G840" s="11" t="s">
        <v>701</v>
      </c>
      <c r="H840" s="11" t="s">
        <v>27</v>
      </c>
      <c r="I840" s="14" t="s">
        <v>702</v>
      </c>
      <c r="J840" s="14" t="s">
        <v>45</v>
      </c>
      <c r="K840" s="15" t="s">
        <v>46</v>
      </c>
      <c r="L840" s="14" t="s">
        <v>703</v>
      </c>
      <c r="M840" s="14" t="s">
        <v>130</v>
      </c>
      <c r="N840" s="14" t="s">
        <v>155</v>
      </c>
      <c r="O840" s="14" t="s">
        <v>34</v>
      </c>
      <c r="P840" s="15" t="s">
        <v>704</v>
      </c>
      <c r="Q840" s="16">
        <v>6299</v>
      </c>
      <c r="R840" s="17">
        <v>62.25</v>
      </c>
      <c r="S840" s="18">
        <v>2734.4354999999996</v>
      </c>
      <c r="T840" s="19" t="s">
        <v>36</v>
      </c>
      <c r="U840" s="20" t="s">
        <v>50</v>
      </c>
      <c r="V840" s="21" t="s">
        <v>51</v>
      </c>
      <c r="W840" s="22">
        <v>2</v>
      </c>
      <c r="X840" s="23"/>
    </row>
    <row r="841" spans="1:24" s="1" customFormat="1" ht="108" customHeight="1" x14ac:dyDescent="0.3">
      <c r="A841" s="11" t="s">
        <v>23</v>
      </c>
      <c r="B841" s="11" t="s">
        <v>705</v>
      </c>
      <c r="C841" s="12" t="s">
        <v>706</v>
      </c>
      <c r="D841" s="27"/>
      <c r="E841" s="39" t="str">
        <f>HYPERLINK("https://www.google.ru/search?q=2191A099-001&amp;newwindow=1&amp;tbm=isch","Еще фото")</f>
        <v>Еще фото</v>
      </c>
      <c r="F841" s="13"/>
      <c r="G841" s="11" t="s">
        <v>701</v>
      </c>
      <c r="H841" s="11" t="s">
        <v>27</v>
      </c>
      <c r="I841" s="14" t="s">
        <v>702</v>
      </c>
      <c r="J841" s="14" t="s">
        <v>45</v>
      </c>
      <c r="K841" s="15" t="s">
        <v>30</v>
      </c>
      <c r="L841" s="14" t="s">
        <v>707</v>
      </c>
      <c r="M841" s="14" t="s">
        <v>130</v>
      </c>
      <c r="N841" s="14" t="s">
        <v>48</v>
      </c>
      <c r="O841" s="14" t="s">
        <v>34</v>
      </c>
      <c r="P841" s="15" t="s">
        <v>708</v>
      </c>
      <c r="Q841" s="16">
        <v>7190</v>
      </c>
      <c r="R841" s="17">
        <v>45.76</v>
      </c>
      <c r="S841" s="18">
        <v>4484.9884999999995</v>
      </c>
      <c r="T841" s="19" t="s">
        <v>36</v>
      </c>
      <c r="U841" s="20" t="s">
        <v>52</v>
      </c>
      <c r="V841" s="21" t="s">
        <v>64</v>
      </c>
      <c r="W841" s="22">
        <v>1</v>
      </c>
      <c r="X841" s="23"/>
    </row>
    <row r="842" spans="1:24" s="1" customFormat="1" ht="108" customHeight="1" x14ac:dyDescent="0.3">
      <c r="A842" s="11" t="s">
        <v>23</v>
      </c>
      <c r="B842" s="11" t="s">
        <v>709</v>
      </c>
      <c r="C842" s="12" t="s">
        <v>710</v>
      </c>
      <c r="D842" s="27"/>
      <c r="E842" s="39" t="str">
        <f>HYPERLINK("https://www.google.ru/search?q=2032A294-001&amp;newwindow=1&amp;tbm=isch","Еще фото")</f>
        <v>Еще фото</v>
      </c>
      <c r="F842" s="13"/>
      <c r="G842" s="11" t="s">
        <v>701</v>
      </c>
      <c r="H842" s="11" t="s">
        <v>27</v>
      </c>
      <c r="I842" s="14" t="s">
        <v>702</v>
      </c>
      <c r="J842" s="14" t="s">
        <v>45</v>
      </c>
      <c r="K842" s="15" t="s">
        <v>46</v>
      </c>
      <c r="L842" s="14" t="s">
        <v>711</v>
      </c>
      <c r="M842" s="14"/>
      <c r="N842" s="14" t="s">
        <v>712</v>
      </c>
      <c r="O842" s="14"/>
      <c r="P842" s="15" t="s">
        <v>713</v>
      </c>
      <c r="Q842" s="16">
        <v>4790</v>
      </c>
      <c r="R842" s="17">
        <v>45.72</v>
      </c>
      <c r="S842" s="18">
        <v>2989.9884999999995</v>
      </c>
      <c r="T842" s="19" t="s">
        <v>36</v>
      </c>
      <c r="U842" s="20" t="s">
        <v>37</v>
      </c>
      <c r="V842" s="21" t="s">
        <v>64</v>
      </c>
      <c r="W842" s="22">
        <v>1</v>
      </c>
      <c r="X842" s="23"/>
    </row>
    <row r="843" spans="1:24" s="1" customFormat="1" ht="108" customHeight="1" x14ac:dyDescent="0.3">
      <c r="A843" s="11" t="s">
        <v>23</v>
      </c>
      <c r="B843" s="11" t="s">
        <v>699</v>
      </c>
      <c r="C843" s="12" t="s">
        <v>714</v>
      </c>
      <c r="D843" s="27"/>
      <c r="E843" s="39" t="str">
        <f>HYPERLINK("https://www.google.ru/search?q=2032A990-001&amp;newwindow=1&amp;tbm=isch","Еще фото")</f>
        <v>Еще фото</v>
      </c>
      <c r="F843" s="13"/>
      <c r="G843" s="11" t="s">
        <v>701</v>
      </c>
      <c r="H843" s="11" t="s">
        <v>27</v>
      </c>
      <c r="I843" s="14" t="s">
        <v>702</v>
      </c>
      <c r="J843" s="14" t="s">
        <v>45</v>
      </c>
      <c r="K843" s="15" t="s">
        <v>46</v>
      </c>
      <c r="L843" s="14" t="s">
        <v>715</v>
      </c>
      <c r="M843" s="14" t="s">
        <v>130</v>
      </c>
      <c r="N843" s="14" t="s">
        <v>48</v>
      </c>
      <c r="O843" s="14" t="s">
        <v>34</v>
      </c>
      <c r="P843" s="15" t="s">
        <v>716</v>
      </c>
      <c r="Q843" s="16">
        <v>6999</v>
      </c>
      <c r="R843" s="17">
        <v>45.71</v>
      </c>
      <c r="S843" s="18">
        <v>4369.9884999999995</v>
      </c>
      <c r="T843" s="19" t="s">
        <v>36</v>
      </c>
      <c r="U843" s="20" t="s">
        <v>50</v>
      </c>
      <c r="V843" s="21" t="s">
        <v>51</v>
      </c>
      <c r="W843" s="22">
        <v>4</v>
      </c>
      <c r="X843" s="23"/>
    </row>
    <row r="844" spans="1:24" s="1" customFormat="1" ht="108" customHeight="1" x14ac:dyDescent="0.3">
      <c r="A844" s="11" t="s">
        <v>23</v>
      </c>
      <c r="B844" s="11" t="s">
        <v>717</v>
      </c>
      <c r="C844" s="12" t="s">
        <v>718</v>
      </c>
      <c r="D844" s="27"/>
      <c r="E844" s="39" t="str">
        <f>HYPERLINK("https://www.google.ru/search?q=155216PR-8095&amp;newwindow=1&amp;tbm=isch","Еще фото")</f>
        <v>Еще фото</v>
      </c>
      <c r="F844" s="13"/>
      <c r="G844" s="11" t="s">
        <v>719</v>
      </c>
      <c r="H844" s="11" t="s">
        <v>27</v>
      </c>
      <c r="I844" s="14" t="s">
        <v>720</v>
      </c>
      <c r="J844" s="14" t="s">
        <v>70</v>
      </c>
      <c r="K844" s="15" t="s">
        <v>30</v>
      </c>
      <c r="L844" s="14" t="s">
        <v>721</v>
      </c>
      <c r="M844" s="14"/>
      <c r="N844" s="14" t="s">
        <v>33</v>
      </c>
      <c r="O844" s="14"/>
      <c r="P844" s="15" t="s">
        <v>63</v>
      </c>
      <c r="Q844" s="16">
        <v>5399</v>
      </c>
      <c r="R844" s="17">
        <v>46.29</v>
      </c>
      <c r="S844" s="18">
        <v>3334.9884999999995</v>
      </c>
      <c r="T844" s="19" t="s">
        <v>36</v>
      </c>
      <c r="U844" s="20" t="s">
        <v>39</v>
      </c>
      <c r="V844" s="21" t="s">
        <v>40</v>
      </c>
      <c r="W844" s="22">
        <v>1</v>
      </c>
      <c r="X844" s="23"/>
    </row>
    <row r="845" spans="1:24" s="1" customFormat="1" ht="108" customHeight="1" x14ac:dyDescent="0.3">
      <c r="A845" s="11" t="s">
        <v>23</v>
      </c>
      <c r="B845" s="11" t="s">
        <v>722</v>
      </c>
      <c r="C845" s="12" t="s">
        <v>723</v>
      </c>
      <c r="D845" s="27"/>
      <c r="E845" s="39" t="str">
        <f>HYPERLINK("https://www.google.ru/search?q=2012C853-300&amp;newwindow=1&amp;tbm=isch","Еще фото")</f>
        <v>Еще фото</v>
      </c>
      <c r="F845" s="13"/>
      <c r="G845" s="11" t="s">
        <v>719</v>
      </c>
      <c r="H845" s="11" t="s">
        <v>27</v>
      </c>
      <c r="I845" s="14" t="s">
        <v>720</v>
      </c>
      <c r="J845" s="14" t="s">
        <v>70</v>
      </c>
      <c r="K845" s="15" t="s">
        <v>46</v>
      </c>
      <c r="L845" s="14" t="s">
        <v>724</v>
      </c>
      <c r="M845" s="14"/>
      <c r="N845" s="14" t="s">
        <v>100</v>
      </c>
      <c r="O845" s="14"/>
      <c r="P845" s="15" t="s">
        <v>63</v>
      </c>
      <c r="Q845" s="16">
        <v>5399</v>
      </c>
      <c r="R845" s="17">
        <v>46.29</v>
      </c>
      <c r="S845" s="18">
        <v>3334.9884999999995</v>
      </c>
      <c r="T845" s="19" t="s">
        <v>36</v>
      </c>
      <c r="U845" s="20" t="s">
        <v>50</v>
      </c>
      <c r="V845" s="21" t="s">
        <v>51</v>
      </c>
      <c r="W845" s="22">
        <v>3</v>
      </c>
      <c r="X845" s="23"/>
    </row>
    <row r="846" spans="1:24" s="1" customFormat="1" ht="108" customHeight="1" x14ac:dyDescent="0.3">
      <c r="A846" s="11" t="s">
        <v>23</v>
      </c>
      <c r="B846" s="11" t="s">
        <v>725</v>
      </c>
      <c r="C846" s="12" t="s">
        <v>726</v>
      </c>
      <c r="D846" s="27"/>
      <c r="E846" s="39" t="str">
        <f>HYPERLINK("https://www.google.ru/search?q=2032C684-400&amp;newwindow=1&amp;tbm=isch","Еще фото")</f>
        <v>Еще фото</v>
      </c>
      <c r="F846" s="13"/>
      <c r="G846" s="11" t="s">
        <v>727</v>
      </c>
      <c r="H846" s="11" t="s">
        <v>27</v>
      </c>
      <c r="I846" s="14" t="s">
        <v>720</v>
      </c>
      <c r="J846" s="14" t="s">
        <v>70</v>
      </c>
      <c r="K846" s="15" t="s">
        <v>46</v>
      </c>
      <c r="L846" s="14" t="s">
        <v>728</v>
      </c>
      <c r="M846" s="14"/>
      <c r="N846" s="14" t="s">
        <v>33</v>
      </c>
      <c r="O846" s="14"/>
      <c r="P846" s="15" t="s">
        <v>63</v>
      </c>
      <c r="Q846" s="16">
        <v>5399</v>
      </c>
      <c r="R846" s="17">
        <v>46.29</v>
      </c>
      <c r="S846" s="18">
        <v>3334.9884999999995</v>
      </c>
      <c r="T846" s="19" t="s">
        <v>36</v>
      </c>
      <c r="U846" s="20" t="s">
        <v>50</v>
      </c>
      <c r="V846" s="21" t="s">
        <v>51</v>
      </c>
      <c r="W846" s="22">
        <v>7</v>
      </c>
      <c r="X846" s="23"/>
    </row>
    <row r="847" spans="1:24" s="1" customFormat="1" ht="108" customHeight="1" x14ac:dyDescent="0.3">
      <c r="A847" s="11" t="s">
        <v>23</v>
      </c>
      <c r="B847" s="11" t="s">
        <v>717</v>
      </c>
      <c r="C847" s="12" t="s">
        <v>729</v>
      </c>
      <c r="D847" s="27"/>
      <c r="E847" s="39" t="str">
        <f>HYPERLINK("https://www.google.ru/search?q=2012C385-020&amp;newwindow=1&amp;tbm=isch","Еще фото")</f>
        <v>Еще фото</v>
      </c>
      <c r="F847" s="13"/>
      <c r="G847" s="11" t="s">
        <v>719</v>
      </c>
      <c r="H847" s="11" t="s">
        <v>27</v>
      </c>
      <c r="I847" s="14" t="s">
        <v>720</v>
      </c>
      <c r="J847" s="14" t="s">
        <v>70</v>
      </c>
      <c r="K847" s="15" t="s">
        <v>46</v>
      </c>
      <c r="L847" s="14" t="s">
        <v>730</v>
      </c>
      <c r="M847" s="14"/>
      <c r="N847" s="14" t="s">
        <v>155</v>
      </c>
      <c r="O847" s="14"/>
      <c r="P847" s="15" t="s">
        <v>63</v>
      </c>
      <c r="Q847" s="16">
        <v>8299</v>
      </c>
      <c r="R847" s="17">
        <v>45.78</v>
      </c>
      <c r="S847" s="18">
        <v>5174.9884999999995</v>
      </c>
      <c r="T847" s="19" t="s">
        <v>36</v>
      </c>
      <c r="U847" s="20" t="s">
        <v>50</v>
      </c>
      <c r="V847" s="21" t="s">
        <v>51</v>
      </c>
      <c r="W847" s="22">
        <v>3</v>
      </c>
      <c r="X847" s="23"/>
    </row>
    <row r="848" spans="1:24" s="1" customFormat="1" ht="108" customHeight="1" x14ac:dyDescent="0.3">
      <c r="A848" s="11" t="s">
        <v>23</v>
      </c>
      <c r="B848" s="11" t="s">
        <v>731</v>
      </c>
      <c r="C848" s="12" t="s">
        <v>732</v>
      </c>
      <c r="D848" s="27"/>
      <c r="E848" s="39" t="str">
        <f>HYPERLINK("https://www.google.ru/search?q=2032A284-400&amp;newwindow=1&amp;tbm=isch","Еще фото")</f>
        <v>Еще фото</v>
      </c>
      <c r="F848" s="13"/>
      <c r="G848" s="11" t="s">
        <v>719</v>
      </c>
      <c r="H848" s="11" t="s">
        <v>27</v>
      </c>
      <c r="I848" s="14" t="s">
        <v>720</v>
      </c>
      <c r="J848" s="14" t="s">
        <v>70</v>
      </c>
      <c r="K848" s="15" t="s">
        <v>46</v>
      </c>
      <c r="L848" s="14" t="s">
        <v>733</v>
      </c>
      <c r="M848" s="14"/>
      <c r="N848" s="14" t="s">
        <v>33</v>
      </c>
      <c r="O848" s="14"/>
      <c r="P848" s="15" t="s">
        <v>734</v>
      </c>
      <c r="Q848" s="16">
        <v>1899</v>
      </c>
      <c r="R848" s="17">
        <v>40</v>
      </c>
      <c r="S848" s="18">
        <v>1310.31</v>
      </c>
      <c r="T848" s="19" t="s">
        <v>36</v>
      </c>
      <c r="U848" s="20" t="s">
        <v>54</v>
      </c>
      <c r="V848" s="21" t="s">
        <v>55</v>
      </c>
      <c r="W848" s="22">
        <v>2</v>
      </c>
      <c r="X848" s="23"/>
    </row>
    <row r="849" spans="1:24" s="1" customFormat="1" ht="108" customHeight="1" x14ac:dyDescent="0.3">
      <c r="A849" s="11" t="s">
        <v>23</v>
      </c>
      <c r="B849" s="11" t="s">
        <v>735</v>
      </c>
      <c r="C849" s="12" t="s">
        <v>736</v>
      </c>
      <c r="D849" s="27"/>
      <c r="E849" s="39" t="str">
        <f>HYPERLINK("https://www.google.ru/search?q=2032C682-400&amp;newwindow=1&amp;tbm=isch","Еще фото")</f>
        <v>Еще фото</v>
      </c>
      <c r="F849" s="13"/>
      <c r="G849" s="11" t="s">
        <v>737</v>
      </c>
      <c r="H849" s="11" t="s">
        <v>27</v>
      </c>
      <c r="I849" s="14" t="s">
        <v>720</v>
      </c>
      <c r="J849" s="14" t="s">
        <v>70</v>
      </c>
      <c r="K849" s="15" t="s">
        <v>46</v>
      </c>
      <c r="L849" s="14" t="s">
        <v>738</v>
      </c>
      <c r="M849" s="14"/>
      <c r="N849" s="14" t="s">
        <v>33</v>
      </c>
      <c r="O849" s="14"/>
      <c r="P849" s="15" t="s">
        <v>63</v>
      </c>
      <c r="Q849" s="16">
        <v>5399</v>
      </c>
      <c r="R849" s="17">
        <v>40</v>
      </c>
      <c r="S849" s="18">
        <v>3725.31</v>
      </c>
      <c r="T849" s="19" t="s">
        <v>36</v>
      </c>
      <c r="U849" s="20" t="s">
        <v>52</v>
      </c>
      <c r="V849" s="21" t="s">
        <v>53</v>
      </c>
      <c r="W849" s="22">
        <v>5</v>
      </c>
      <c r="X849" s="23"/>
    </row>
    <row r="850" spans="1:24" s="1" customFormat="1" ht="108" customHeight="1" x14ac:dyDescent="0.3">
      <c r="A850" s="11" t="s">
        <v>23</v>
      </c>
      <c r="B850" s="11" t="s">
        <v>739</v>
      </c>
      <c r="C850" s="12" t="s">
        <v>740</v>
      </c>
      <c r="D850" s="27"/>
      <c r="E850" s="39" t="str">
        <f>HYPERLINK("https://www.google.ru/search?q=2012C750-400&amp;newwindow=1&amp;tbm=isch","Еще фото")</f>
        <v>Еще фото</v>
      </c>
      <c r="F850" s="13"/>
      <c r="G850" s="11" t="s">
        <v>741</v>
      </c>
      <c r="H850" s="11" t="s">
        <v>27</v>
      </c>
      <c r="I850" s="14" t="s">
        <v>741</v>
      </c>
      <c r="J850" s="14" t="s">
        <v>70</v>
      </c>
      <c r="K850" s="15" t="s">
        <v>46</v>
      </c>
      <c r="L850" s="14" t="s">
        <v>742</v>
      </c>
      <c r="M850" s="14"/>
      <c r="N850" s="14" t="s">
        <v>33</v>
      </c>
      <c r="O850" s="14"/>
      <c r="P850" s="15" t="s">
        <v>63</v>
      </c>
      <c r="Q850" s="16">
        <v>6699</v>
      </c>
      <c r="R850" s="17">
        <v>46.26</v>
      </c>
      <c r="S850" s="18">
        <v>4139.9884999999995</v>
      </c>
      <c r="T850" s="19" t="s">
        <v>36</v>
      </c>
      <c r="U850" s="20" t="s">
        <v>50</v>
      </c>
      <c r="V850" s="21" t="s">
        <v>51</v>
      </c>
      <c r="W850" s="22">
        <v>4</v>
      </c>
      <c r="X850" s="23"/>
    </row>
  </sheetData>
  <autoFilter ref="A3:X850" xr:uid="{00000000-0009-0000-0000-000000000000}"/>
  <mergeCells count="296">
    <mergeCell ref="D4:D5"/>
    <mergeCell ref="L4:L5"/>
    <mergeCell ref="D6:D9"/>
    <mergeCell ref="L6:L9"/>
    <mergeCell ref="D10:D14"/>
    <mergeCell ref="L10:L14"/>
    <mergeCell ref="D16:D19"/>
    <mergeCell ref="L16:L19"/>
    <mergeCell ref="D20:D22"/>
    <mergeCell ref="L20:L22"/>
    <mergeCell ref="D23:D27"/>
    <mergeCell ref="L23:L27"/>
    <mergeCell ref="D28:D33"/>
    <mergeCell ref="L28:L33"/>
    <mergeCell ref="D34:D40"/>
    <mergeCell ref="L34:L40"/>
    <mergeCell ref="D47:D48"/>
    <mergeCell ref="L47:L48"/>
    <mergeCell ref="D51:D53"/>
    <mergeCell ref="L51:L53"/>
    <mergeCell ref="D67:D68"/>
    <mergeCell ref="L67:L68"/>
    <mergeCell ref="D70:D71"/>
    <mergeCell ref="L70:L71"/>
    <mergeCell ref="D80:D81"/>
    <mergeCell ref="L80:L81"/>
    <mergeCell ref="D86:D87"/>
    <mergeCell ref="L86:L87"/>
    <mergeCell ref="D90:D91"/>
    <mergeCell ref="L90:L91"/>
    <mergeCell ref="D106:D107"/>
    <mergeCell ref="L106:L107"/>
    <mergeCell ref="D108:D109"/>
    <mergeCell ref="L108:L109"/>
    <mergeCell ref="D112:D113"/>
    <mergeCell ref="L112:L113"/>
    <mergeCell ref="D115:D116"/>
    <mergeCell ref="L115:L116"/>
    <mergeCell ref="D125:D127"/>
    <mergeCell ref="L125:L127"/>
    <mergeCell ref="D130:D131"/>
    <mergeCell ref="L130:L131"/>
    <mergeCell ref="D144:D145"/>
    <mergeCell ref="L144:L145"/>
    <mergeCell ref="D147:D152"/>
    <mergeCell ref="L147:L152"/>
    <mergeCell ref="D156:D159"/>
    <mergeCell ref="L156:L159"/>
    <mergeCell ref="D160:D167"/>
    <mergeCell ref="L160:L167"/>
    <mergeCell ref="D168:D169"/>
    <mergeCell ref="L168:L169"/>
    <mergeCell ref="D172:D173"/>
    <mergeCell ref="L172:L173"/>
    <mergeCell ref="D175:D176"/>
    <mergeCell ref="L175:L176"/>
    <mergeCell ref="D177:D179"/>
    <mergeCell ref="L177:L179"/>
    <mergeCell ref="D180:D185"/>
    <mergeCell ref="L180:L185"/>
    <mergeCell ref="D186:D187"/>
    <mergeCell ref="L186:L187"/>
    <mergeCell ref="D188:D190"/>
    <mergeCell ref="L188:L190"/>
    <mergeCell ref="D191:D193"/>
    <mergeCell ref="L191:L193"/>
    <mergeCell ref="D194:D196"/>
    <mergeCell ref="L194:L196"/>
    <mergeCell ref="D197:D201"/>
    <mergeCell ref="L197:L201"/>
    <mergeCell ref="D202:D209"/>
    <mergeCell ref="L202:L209"/>
    <mergeCell ref="D210:D218"/>
    <mergeCell ref="L210:L218"/>
    <mergeCell ref="D219:D221"/>
    <mergeCell ref="L219:L221"/>
    <mergeCell ref="D223:D224"/>
    <mergeCell ref="L223:L224"/>
    <mergeCell ref="D225:D233"/>
    <mergeCell ref="L225:L233"/>
    <mergeCell ref="D234:D237"/>
    <mergeCell ref="L234:L237"/>
    <mergeCell ref="D238:D240"/>
    <mergeCell ref="L238:L240"/>
    <mergeCell ref="D241:D246"/>
    <mergeCell ref="L241:L246"/>
    <mergeCell ref="D247:D259"/>
    <mergeCell ref="L247:L259"/>
    <mergeCell ref="D260:D263"/>
    <mergeCell ref="L260:L263"/>
    <mergeCell ref="D264:D273"/>
    <mergeCell ref="L264:L273"/>
    <mergeCell ref="D274:D285"/>
    <mergeCell ref="L274:L285"/>
    <mergeCell ref="D286:D292"/>
    <mergeCell ref="L286:L292"/>
    <mergeCell ref="D293:D303"/>
    <mergeCell ref="L293:L303"/>
    <mergeCell ref="D304:D308"/>
    <mergeCell ref="L304:L308"/>
    <mergeCell ref="D310:D313"/>
    <mergeCell ref="L310:L313"/>
    <mergeCell ref="D314:D323"/>
    <mergeCell ref="L314:L323"/>
    <mergeCell ref="D324:D326"/>
    <mergeCell ref="L324:L326"/>
    <mergeCell ref="D327:D332"/>
    <mergeCell ref="L327:L332"/>
    <mergeCell ref="D333:D338"/>
    <mergeCell ref="L333:L338"/>
    <mergeCell ref="D339:D340"/>
    <mergeCell ref="L339:L340"/>
    <mergeCell ref="D342:D350"/>
    <mergeCell ref="L342:L350"/>
    <mergeCell ref="D351:D352"/>
    <mergeCell ref="L351:L352"/>
    <mergeCell ref="D353:D356"/>
    <mergeCell ref="L353:L356"/>
    <mergeCell ref="D357:D360"/>
    <mergeCell ref="L357:L360"/>
    <mergeCell ref="D361:D370"/>
    <mergeCell ref="L361:L370"/>
    <mergeCell ref="D371:D374"/>
    <mergeCell ref="L371:L374"/>
    <mergeCell ref="D375:D377"/>
    <mergeCell ref="L375:L377"/>
    <mergeCell ref="D378:D385"/>
    <mergeCell ref="L378:L385"/>
    <mergeCell ref="D386:D395"/>
    <mergeCell ref="L386:L395"/>
    <mergeCell ref="D396:D405"/>
    <mergeCell ref="L396:L405"/>
    <mergeCell ref="D406:D412"/>
    <mergeCell ref="L406:L412"/>
    <mergeCell ref="D413:D422"/>
    <mergeCell ref="L413:L422"/>
    <mergeCell ref="D423:D424"/>
    <mergeCell ref="L423:L424"/>
    <mergeCell ref="D425:D430"/>
    <mergeCell ref="L425:L430"/>
    <mergeCell ref="D431:D438"/>
    <mergeCell ref="L431:L438"/>
    <mergeCell ref="D439:D445"/>
    <mergeCell ref="L439:L445"/>
    <mergeCell ref="D446:D447"/>
    <mergeCell ref="L446:L447"/>
    <mergeCell ref="D448:D453"/>
    <mergeCell ref="L448:L453"/>
    <mergeCell ref="D454:D461"/>
    <mergeCell ref="L454:L461"/>
    <mergeCell ref="D462:D466"/>
    <mergeCell ref="L462:L466"/>
    <mergeCell ref="D468:D471"/>
    <mergeCell ref="L468:L471"/>
    <mergeCell ref="D472:D474"/>
    <mergeCell ref="L472:L474"/>
    <mergeCell ref="D475:D483"/>
    <mergeCell ref="L475:L483"/>
    <mergeCell ref="D484:D493"/>
    <mergeCell ref="L484:L493"/>
    <mergeCell ref="D494:D505"/>
    <mergeCell ref="L494:L505"/>
    <mergeCell ref="D506:D513"/>
    <mergeCell ref="L506:L513"/>
    <mergeCell ref="D514:D517"/>
    <mergeCell ref="L514:L517"/>
    <mergeCell ref="D518:D524"/>
    <mergeCell ref="L518:L524"/>
    <mergeCell ref="D525:D526"/>
    <mergeCell ref="L525:L526"/>
    <mergeCell ref="D527:D529"/>
    <mergeCell ref="L527:L529"/>
    <mergeCell ref="D530:D534"/>
    <mergeCell ref="L530:L534"/>
    <mergeCell ref="D535:D539"/>
    <mergeCell ref="L535:L539"/>
    <mergeCell ref="D540:D545"/>
    <mergeCell ref="L540:L545"/>
    <mergeCell ref="D546:D551"/>
    <mergeCell ref="L546:L551"/>
    <mergeCell ref="D552:D562"/>
    <mergeCell ref="L552:L562"/>
    <mergeCell ref="D563:D565"/>
    <mergeCell ref="L563:L565"/>
    <mergeCell ref="D566:D568"/>
    <mergeCell ref="L566:L568"/>
    <mergeCell ref="D569:D571"/>
    <mergeCell ref="L569:L571"/>
    <mergeCell ref="D572:D574"/>
    <mergeCell ref="L572:L574"/>
    <mergeCell ref="D575:D582"/>
    <mergeCell ref="L575:L582"/>
    <mergeCell ref="D583:D584"/>
    <mergeCell ref="L583:L584"/>
    <mergeCell ref="D585:D586"/>
    <mergeCell ref="L585:L586"/>
    <mergeCell ref="D587:D592"/>
    <mergeCell ref="L587:L592"/>
    <mergeCell ref="D593:D596"/>
    <mergeCell ref="L593:L596"/>
    <mergeCell ref="D597:D600"/>
    <mergeCell ref="L597:L600"/>
    <mergeCell ref="D601:D606"/>
    <mergeCell ref="L601:L606"/>
    <mergeCell ref="D607:D616"/>
    <mergeCell ref="L607:L616"/>
    <mergeCell ref="D617:D621"/>
    <mergeCell ref="L617:L621"/>
    <mergeCell ref="D622:D628"/>
    <mergeCell ref="L622:L628"/>
    <mergeCell ref="D629:D631"/>
    <mergeCell ref="L629:L631"/>
    <mergeCell ref="D632:D640"/>
    <mergeCell ref="L632:L640"/>
    <mergeCell ref="D641:D642"/>
    <mergeCell ref="L641:L642"/>
    <mergeCell ref="D643:D646"/>
    <mergeCell ref="L643:L646"/>
    <mergeCell ref="D647:D649"/>
    <mergeCell ref="L647:L649"/>
    <mergeCell ref="D650:D654"/>
    <mergeCell ref="L650:L654"/>
    <mergeCell ref="D655:D657"/>
    <mergeCell ref="L655:L657"/>
    <mergeCell ref="D658:D660"/>
    <mergeCell ref="L658:L660"/>
    <mergeCell ref="D661:D666"/>
    <mergeCell ref="L661:L666"/>
    <mergeCell ref="D667:D668"/>
    <mergeCell ref="L667:L668"/>
    <mergeCell ref="D669:D674"/>
    <mergeCell ref="L669:L674"/>
    <mergeCell ref="D675:D678"/>
    <mergeCell ref="L675:L678"/>
    <mergeCell ref="D679:D687"/>
    <mergeCell ref="L679:L687"/>
    <mergeCell ref="D688:D696"/>
    <mergeCell ref="L688:L696"/>
    <mergeCell ref="D698:D700"/>
    <mergeCell ref="L698:L700"/>
    <mergeCell ref="D702:D703"/>
    <mergeCell ref="L702:L703"/>
    <mergeCell ref="D704:D705"/>
    <mergeCell ref="L704:L705"/>
    <mergeCell ref="D706:D708"/>
    <mergeCell ref="L706:L708"/>
    <mergeCell ref="D710:D711"/>
    <mergeCell ref="L710:L711"/>
    <mergeCell ref="D712:D721"/>
    <mergeCell ref="L712:L721"/>
    <mergeCell ref="D722:D723"/>
    <mergeCell ref="L722:L723"/>
    <mergeCell ref="D724:D727"/>
    <mergeCell ref="L724:L727"/>
    <mergeCell ref="D729:D730"/>
    <mergeCell ref="L729:L730"/>
    <mergeCell ref="D731:D733"/>
    <mergeCell ref="L731:L733"/>
    <mergeCell ref="D734:D738"/>
    <mergeCell ref="L734:L738"/>
    <mergeCell ref="D739:D741"/>
    <mergeCell ref="L739:L741"/>
    <mergeCell ref="D742:D743"/>
    <mergeCell ref="L742:L743"/>
    <mergeCell ref="D744:D748"/>
    <mergeCell ref="L744:L748"/>
    <mergeCell ref="D749:D750"/>
    <mergeCell ref="L749:L750"/>
    <mergeCell ref="D751:D754"/>
    <mergeCell ref="L751:L754"/>
    <mergeCell ref="D755:D759"/>
    <mergeCell ref="L755:L759"/>
    <mergeCell ref="D760:D764"/>
    <mergeCell ref="L760:L764"/>
    <mergeCell ref="D765:D776"/>
    <mergeCell ref="L765:L776"/>
    <mergeCell ref="D777:D784"/>
    <mergeCell ref="L777:L784"/>
    <mergeCell ref="D785:D797"/>
    <mergeCell ref="L785:L797"/>
    <mergeCell ref="D831:D832"/>
    <mergeCell ref="L831:L832"/>
    <mergeCell ref="D833:D836"/>
    <mergeCell ref="L833:L836"/>
    <mergeCell ref="D837:D839"/>
    <mergeCell ref="L837:L839"/>
    <mergeCell ref="D798:D809"/>
    <mergeCell ref="L798:L809"/>
    <mergeCell ref="D810:D811"/>
    <mergeCell ref="L810:L811"/>
    <mergeCell ref="D812:D816"/>
    <mergeCell ref="L812:L816"/>
    <mergeCell ref="D817:D818"/>
    <mergeCell ref="L817:L818"/>
    <mergeCell ref="D820:D823"/>
    <mergeCell ref="L820:L823"/>
  </mergeCells>
  <dataValidations count="42">
    <dataValidation type="whole" operator="lessThanOrEqual" allowBlank="1" showErrorMessage="1" errorTitle="Неверно" error="Заказ не может быть больше Наличия" sqref="X4 X813:X814 X805 X771 X533 X359 X296 X279:X280 X205 X184 X166 X164 X22" xr:uid="{00000000-0002-0000-0000-000000000000}">
      <formula1>11</formula1>
    </dataValidation>
    <dataValidation type="whole" operator="lessThanOrEqual" allowBlank="1" showErrorMessage="1" errorTitle="Неверно" error="Заказ не может быть больше Наличия" sqref="X5 X760 X676:X677 X632 X563 X558 X532 X436 X414 X383 X369 X317 X290 X282 X257 X178 X160:X161 X35:X39" xr:uid="{00000000-0002-0000-0000-000001000000}">
      <formula1>8</formula1>
    </dataValidation>
    <dataValidation type="whole" operator="lessThanOrEqual" allowBlank="1" showErrorMessage="1" errorTitle="Неверно" error="Заказ не может быть больше Наличия" sqref="X6 X803 X795 X777 X775 X769 X765 X738 X670 X636:X637 X622 X608 X593 X556 X550 X534 X530 X478 X443 X421 X407 X389 X375 X372 X368 X341 X301 X297 X237 X180:X181 X40" xr:uid="{00000000-0002-0000-0000-000002000000}">
      <formula1>6</formula1>
    </dataValidation>
    <dataValidation type="whole" operator="lessThanOrEqual" allowBlank="1" showErrorMessage="1" errorTitle="Неверно" error="Заказ не может быть больше Наличия" sqref="X7 X848 X840 X836 X834 X828 X815 X810 X780 X767 X764 X756 X747 X744 X739:X740 X734 X725:X726 X723 X720 X717:X718 X714:X715 X711 X706 X695:X697 X693 X690 X688 X686 X680 X678 X675 X673 X668 X659 X657 X645:X646 X642 X628 X626 X621 X617:X619 X613 X603 X598:X599 X594 X592 X576 X573 X570:X571 X560:X561 X544 X516:X517 X509 X503 X499:X500 X497 X494 X481 X477 X472:X473 X466 X463 X458 X447 X439 X434 X429 X423 X412:X413 X408 X400 X382 X379 X360 X351 X348:X349 X342 X340 X332 X323 X319:X320 X316 X305:X306 X303 X294:X295 X289 X284:X285 X271 X269 X255 X248 X241 X235 X224 X221 X211 X208:X209 X203 X197 X186 X146 X140 X133 X130:X131 X124 X118 X115 X91 X80 X73 X70 X66 X61:X62 X59 X48 X30 X23 X17 X15 X12:X13" xr:uid="{00000000-0002-0000-0000-000003000000}">
      <formula1>2</formula1>
    </dataValidation>
    <dataValidation type="whole" operator="lessThanOrEqual" allowBlank="1" showErrorMessage="1" errorTitle="Неверно" error="Заказ не может быть больше Наличия" sqref="X8 X850 X843 X804 X802 X800 X787 X778 X761 X748 X746 X664 X655 X624 X616 X589 X577:X580 X559 X523:X524 X513 X501 X498 X475 X456 X440:X442 X438 X410 X406 X401 X394 X392 X387:X388 X384 X374 X371 X364 X356 X347 X339 X300 X292 X288 X274:X275 X250 X234 X212 X210 X206 X199 X193 X168 X165 X142 X132 X82 X75 X53 X32:X33" xr:uid="{00000000-0002-0000-0000-000004000000}">
      <formula1>4</formula1>
    </dataValidation>
    <dataValidation type="whole" operator="lessThanOrEqual" allowBlank="1" showErrorMessage="1" errorTitle="Неверно" error="Заказ не может быть больше Наличия" sqref="X9 X846 X790 X779 X774 X671 X623 X614 X612 X609:X610 X521:X522 X518 X444 X435 X390:X391 X366:X367 X363 X281 X278 X267 X214:X215 X207 X201 X177 X163 X28 X25 X18" xr:uid="{00000000-0002-0000-0000-000005000000}">
      <formula1>7</formula1>
    </dataValidation>
    <dataValidation type="whole" operator="lessThanOrEqual" allowBlank="1" showErrorMessage="1" errorTitle="Неверно" error="Заказ не может быть больше Наличия" sqref="X10 X783 X772 X638 X634" xr:uid="{00000000-0002-0000-0000-000006000000}">
      <formula1>20</formula1>
    </dataValidation>
    <dataValidation type="whole" operator="lessThanOrEqual" allowBlank="1" showErrorMessage="1" errorTitle="Неверно" error="Заказ не может быть больше Наличия" sqref="X11 X807 X786 X635 X415" xr:uid="{00000000-0002-0000-0000-000007000000}">
      <formula1>14</formula1>
    </dataValidation>
    <dataValidation type="whole" operator="lessThanOrEqual" allowBlank="1" showErrorMessage="1" errorTitle="Неверно" error="Заказ не может быть больше Наличия" sqref="X14 X844 X841:X842 X837:X839 X829:X833 X824:X827 X820:X821 X817:X818 X811 X806 X785 X776 X757:X759 X753:X754 X749:X751 X745 X741:X743 X736 X727:X733 X724 X721:X722 X719 X716 X712:X713 X707:X710 X704:X705 X698:X701 X694 X689 X687 X681:X682 X672 X669 X665:X667 X660:X663 X658 X656 X654 X647:X648 X643:X644 X641 X629:X631 X620 X606 X600:X601 X597 X591 X581:X586 X574:X575 X572 X568 X565:X566 X562 X552 X547 X545 X535:X539 X527:X529 X525 X514:X515 X510 X508 X505 X502 X496 X493 X489 X485 X482 X476 X474 X471 X469 X467 X464:X465 X461:X462 X459 X453:X454 X446 X424:X428 X403:X404 X399 X397 X395 X393 X385:X386 X381 X377 X370 X355 X352:X353 X350 X345:X346 X335:X338 X333 X331 X329 X324:X327 X313 X310:X311 X307:X308 X304 X299 X291 X272:X273 X270 X266 X258:X264 X242:X246 X240 X238 X233 X226 X222:X223 X217:X218 X200 X196 X194 X191:X192 X187:X189 X174:X176 X169:X171 X153:X156 X147 X145 X143 X134:X139 X129 X126:X127 X119:X123 X116 X114 X110 X108 X92:X106 X84:X90 X76:X79 X74 X71:X72 X67:X68 X63:X64 X60 X54:X57 X49:X50 X47 X41:X45 X31 X21 X19" xr:uid="{00000000-0002-0000-0000-00000A000000}">
      <formula1>1</formula1>
    </dataValidation>
    <dataValidation type="whole" operator="lessThanOrEqual" allowBlank="1" showErrorMessage="1" errorTitle="Неверно" error="Заказ не может быть больше Наличия" sqref="X16 X847 X845 X835 X816 X798:X799 X781 X768 X755 X752 X737 X735 X691:X692 X683:X685 X679 X674 X649 X627 X625 X615 X611 X604:X605 X595:X596 X587:X588 X567 X553:X555 X546 X543 X526 X519 X512 X506:X507 X504 X495 X492 X483:X484 X470 X455 X437 X433 X431 X409 X398 X396 X380 X378 X354 X334 X328 X314 X312 X309 X293 X286:X287 X276 X268 X265 X247 X239 X220 X213 X202 X198 X190 X172:X173 X167 X157 X144 X141 X117 X111 X109 X83 X81 X69 X65 X58 X46 X26 X20" xr:uid="{00000000-0002-0000-0000-00000C000000}">
      <formula1>3</formula1>
    </dataValidation>
    <dataValidation type="whole" operator="lessThanOrEqual" allowBlank="1" showErrorMessage="1" errorTitle="Неверно" error="Заказ не может быть больше Наличия" sqref="X24 X849 X822 X819 X801 X789 X766 X763 X702:X703 X650 X633 X602 X590 X569 X551 X548 X531 X520 X511 X490:X491 X486:X488 X460 X457 X432 X430 X411 X405 X376 X361:X362 X343:X344 X330 X322 X318 X315 X283 X232 X219 X216 X204 X162 X125 X112:X113 X107 X34 X29 X27" xr:uid="{00000000-0002-0000-0000-000014000000}">
      <formula1>5</formula1>
    </dataValidation>
    <dataValidation type="whole" operator="lessThanOrEqual" allowBlank="1" showErrorMessage="1" errorTitle="Неверно" error="Заказ не может быть больше Наличия" sqref="X51 X607 X541 X479 X416 X373 X365 X321 X277 X185 X182 X159" xr:uid="{00000000-0002-0000-0000-00002F000000}">
      <formula1>10</formula1>
    </dataValidation>
    <dataValidation type="whole" operator="lessThanOrEqual" allowBlank="1" showErrorMessage="1" errorTitle="Неверно" error="Заказ не может быть больше Наличия" sqref="X52 X788 X762 X653 X298 X158 X150 X148 X128" xr:uid="{00000000-0002-0000-0000-000030000000}">
      <formula1>12</formula1>
    </dataValidation>
    <dataValidation type="whole" operator="lessThanOrEqual" allowBlank="1" showErrorMessage="1" errorTitle="Неверно" error="Заказ не может быть больше Наличия" sqref="X149 X639:X640 X417" xr:uid="{00000000-0002-0000-0000-000091000000}">
      <formula1>15</formula1>
    </dataValidation>
    <dataValidation type="whole" operator="lessThanOrEqual" allowBlank="1" showErrorMessage="1" errorTitle="Неверно" error="Заказ не может быть больше Наличия" sqref="X812 X797 X542 X419 X183 X151:X152" xr:uid="{00000000-0002-0000-0000-000093000000}">
      <formula1>13</formula1>
    </dataValidation>
    <dataValidation type="whole" operator="lessThanOrEqual" allowBlank="1" showErrorMessage="1" errorTitle="Неверно" error="Заказ не может быть больше Наличия" sqref="X179 X823 X782 X770 X564 X557 X549 X540 X480 X445 X422 X402 X302 X236" xr:uid="{00000000-0002-0000-0000-0000AF000000}">
      <formula1>9</formula1>
    </dataValidation>
    <dataValidation type="whole" operator="lessThanOrEqual" allowBlank="1" showErrorMessage="1" errorTitle="Неверно" error="Заказ не может быть больше Наличия" sqref="X195 X809 X357 X231" xr:uid="{00000000-0002-0000-0000-0000BF000000}">
      <formula1>24</formula1>
    </dataValidation>
    <dataValidation type="whole" operator="lessThanOrEqual" allowBlank="1" showErrorMessage="1" errorTitle="Неверно" error="Заказ не может быть больше Наличия" sqref="X225" xr:uid="{00000000-0002-0000-0000-0000DD000000}">
      <formula1>40</formula1>
    </dataValidation>
    <dataValidation type="whole" operator="lessThanOrEqual" allowBlank="1" showErrorMessage="1" errorTitle="Неверно" error="Заказ не может быть больше Наличия" sqref="X227" xr:uid="{00000000-0002-0000-0000-0000DF000000}">
      <formula1>77</formula1>
    </dataValidation>
    <dataValidation type="whole" operator="lessThanOrEqual" allowBlank="1" showErrorMessage="1" errorTitle="Неверно" error="Заказ не может быть больше Наличия" sqref="X228 X251" xr:uid="{00000000-0002-0000-0000-0000E0000000}">
      <formula1>99</formula1>
    </dataValidation>
    <dataValidation type="whole" operator="lessThanOrEqual" allowBlank="1" showErrorMessage="1" errorTitle="Неверно" error="Заказ не может быть больше Наличия" sqref="X229" xr:uid="{00000000-0002-0000-0000-0000E1000000}">
      <formula1>95</formula1>
    </dataValidation>
    <dataValidation type="whole" operator="lessThanOrEqual" allowBlank="1" showErrorMessage="1" errorTitle="Неверно" error="Заказ не может быть больше Наличия" sqref="X230" xr:uid="{00000000-0002-0000-0000-0000E2000000}">
      <formula1>61</formula1>
    </dataValidation>
    <dataValidation type="whole" operator="lessThanOrEqual" allowBlank="1" showErrorMessage="1" errorTitle="Неверно" error="Заказ не может быть больше Наличия" sqref="X249" xr:uid="{00000000-0002-0000-0000-0000F5000000}">
      <formula1>48</formula1>
    </dataValidation>
    <dataValidation type="whole" operator="lessThanOrEqual" allowBlank="1" showErrorMessage="1" errorTitle="Неверно" error="Заказ не может быть больше Наличия" sqref="X252" xr:uid="{00000000-0002-0000-0000-0000F8000000}">
      <formula1>147</formula1>
    </dataValidation>
    <dataValidation type="whole" operator="lessThanOrEqual" allowBlank="1" showErrorMessage="1" errorTitle="Неверно" error="Заказ не может быть больше Наличия" sqref="X253" xr:uid="{00000000-0002-0000-0000-0000F9000000}">
      <formula1>89</formula1>
    </dataValidation>
    <dataValidation type="whole" operator="lessThanOrEqual" allowBlank="1" showErrorMessage="1" errorTitle="Неверно" error="Заказ не может быть больше Наличия" sqref="X254" xr:uid="{00000000-0002-0000-0000-0000FA000000}">
      <formula1>78</formula1>
    </dataValidation>
    <dataValidation type="whole" operator="lessThanOrEqual" allowBlank="1" showErrorMessage="1" errorTitle="Неверно" error="Заказ не может быть больше Наличия" sqref="X256" xr:uid="{00000000-0002-0000-0000-0000FC000000}">
      <formula1>32</formula1>
    </dataValidation>
    <dataValidation type="whole" operator="lessThanOrEqual" allowBlank="1" showErrorMessage="1" errorTitle="Неверно" error="Заказ не может быть больше Наличия" sqref="X358" xr:uid="{00000000-0002-0000-0000-000062010000}">
      <formula1>21</formula1>
    </dataValidation>
    <dataValidation type="whole" operator="lessThanOrEqual" allowBlank="1" showErrorMessage="1" errorTitle="Неверно" error="Заказ не может быть больше Наличия" sqref="X418" xr:uid="{00000000-0002-0000-0000-00009E010000}">
      <formula1>22</formula1>
    </dataValidation>
    <dataValidation type="whole" operator="lessThanOrEqual" allowBlank="1" showErrorMessage="1" errorTitle="Неверно" error="Заказ не может быть больше Наличия" sqref="X420 X773" xr:uid="{00000000-0002-0000-0000-0000A0010000}">
      <formula1>23</formula1>
    </dataValidation>
    <dataValidation type="whole" operator="lessThanOrEqual" allowBlank="1" showErrorMessage="1" errorTitle="Неверно" error="Заказ не может быть больше Наличия" sqref="X448" xr:uid="{00000000-0002-0000-0000-0000BC010000}">
      <formula1>27</formula1>
    </dataValidation>
    <dataValidation type="whole" operator="lessThanOrEqual" allowBlank="1" showErrorMessage="1" errorTitle="Неверно" error="Заказ не может быть больше Наличия" sqref="X449" xr:uid="{00000000-0002-0000-0000-0000BD010000}">
      <formula1>76</formula1>
    </dataValidation>
    <dataValidation type="whole" operator="lessThanOrEqual" allowBlank="1" showErrorMessage="1" errorTitle="Неверно" error="Заказ не может быть больше Наличия" sqref="X450" xr:uid="{00000000-0002-0000-0000-0000BE010000}">
      <formula1>87</formula1>
    </dataValidation>
    <dataValidation type="whole" operator="lessThanOrEqual" allowBlank="1" showErrorMessage="1" errorTitle="Неверно" error="Заказ не может быть больше Наличия" sqref="X451" xr:uid="{00000000-0002-0000-0000-0000BF010000}">
      <formula1>75</formula1>
    </dataValidation>
    <dataValidation type="whole" operator="lessThanOrEqual" allowBlank="1" showErrorMessage="1" errorTitle="Неверно" error="Заказ не может быть больше Наличия" sqref="X452" xr:uid="{00000000-0002-0000-0000-0000C0010000}">
      <formula1>36</formula1>
    </dataValidation>
    <dataValidation type="whole" operator="lessThanOrEqual" allowBlank="1" showErrorMessage="1" errorTitle="Неверно" error="Заказ не может быть больше Наличия" sqref="X468" xr:uid="{00000000-0002-0000-0000-0000D0010000}">
      <formula1>43</formula1>
    </dataValidation>
    <dataValidation type="whole" operator="lessThanOrEqual" allowBlank="1" showErrorMessage="1" errorTitle="Неверно" error="Заказ не может быть больше Наличия" sqref="X651 X793" xr:uid="{00000000-0002-0000-0000-000087020000}">
      <formula1>16</formula1>
    </dataValidation>
    <dataValidation type="whole" operator="lessThanOrEqual" allowBlank="1" showErrorMessage="1" errorTitle="Неверно" error="Заказ не может быть больше Наличия" sqref="X652" xr:uid="{00000000-0002-0000-0000-000088020000}">
      <formula1>25</formula1>
    </dataValidation>
    <dataValidation type="whole" operator="lessThanOrEqual" allowBlank="1" showErrorMessage="1" errorTitle="Неверно" error="Заказ не может быть больше Наличия" sqref="X784 X794" xr:uid="{00000000-0002-0000-0000-00000C030000}">
      <formula1>18</formula1>
    </dataValidation>
    <dataValidation type="whole" operator="lessThanOrEqual" allowBlank="1" showErrorMessage="1" errorTitle="Неверно" error="Заказ не может быть больше Наличия" sqref="X791:X792" xr:uid="{00000000-0002-0000-0000-000013030000}">
      <formula1>19</formula1>
    </dataValidation>
    <dataValidation type="whole" operator="lessThanOrEqual" allowBlank="1" showErrorMessage="1" errorTitle="Неверно" error="Заказ не может быть больше Наличия" sqref="X796" xr:uid="{00000000-0002-0000-0000-000018030000}">
      <formula1>17</formula1>
    </dataValidation>
    <dataValidation type="whole" operator="lessThanOrEqual" allowBlank="1" showErrorMessage="1" errorTitle="Неверно" error="Заказ не может быть больше Наличия" sqref="X808" xr:uid="{00000000-0002-0000-0000-000024030000}">
      <formula1>26</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744</v>
      </c>
      <c r="F1" s="42"/>
      <c r="G1" s="47"/>
    </row>
    <row r="2" spans="2:11" x14ac:dyDescent="0.45">
      <c r="E2" s="44" t="s">
        <v>745</v>
      </c>
      <c r="F2" s="48">
        <f>SUMPRODUCT(TDSheet!$Q$4:$Q$1048572,TDSheet!$X$4:$X$1048572)</f>
        <v>0</v>
      </c>
      <c r="G2" s="48"/>
      <c r="H2" s="49"/>
      <c r="I2" s="49"/>
      <c r="J2" s="50"/>
      <c r="K2" s="50"/>
    </row>
    <row r="3" spans="2:11" x14ac:dyDescent="0.45">
      <c r="B3" s="63"/>
      <c r="C3" s="63"/>
      <c r="E3" s="44" t="s">
        <v>746</v>
      </c>
      <c r="F3" s="48" t="e">
        <f>SUMPRODUCT(TDSheet!#REF!,TDSheet!$X$4:$X$1048571)</f>
        <v>#REF!</v>
      </c>
      <c r="G3" s="48"/>
      <c r="H3" s="49"/>
      <c r="I3" s="49"/>
      <c r="J3" s="50"/>
      <c r="K3" s="50"/>
    </row>
    <row r="4" spans="2:11" x14ac:dyDescent="0.45">
      <c r="B4" s="61" t="s">
        <v>743</v>
      </c>
      <c r="C4" s="62"/>
      <c r="E4" s="45" t="s">
        <v>747</v>
      </c>
      <c r="F4" s="51" t="s">
        <v>751</v>
      </c>
      <c r="G4" s="51" t="s">
        <v>752</v>
      </c>
      <c r="H4" s="49"/>
      <c r="I4" s="51" t="s">
        <v>753</v>
      </c>
      <c r="J4" s="51" t="s">
        <v>754</v>
      </c>
      <c r="K4" s="51" t="s">
        <v>752</v>
      </c>
    </row>
    <row r="5" spans="2:11" x14ac:dyDescent="0.45">
      <c r="B5" s="62"/>
      <c r="C5" s="62"/>
      <c r="E5" s="44" t="s">
        <v>78</v>
      </c>
      <c r="F5" s="48" t="e">
        <f>SUMPRODUCT(- -(TDSheet!$H$4:$H$1048569="Обувь"),TDSheet!#REF!,TDSheet!$X$4:$X$1048569)</f>
        <v>#REF!</v>
      </c>
      <c r="G5" s="48">
        <f>SUMIF(TDSheet!$H$4:$H$1048569,"Обувь",TDSheet!$X$4:$X$1048569)</f>
        <v>0</v>
      </c>
      <c r="H5" s="49"/>
      <c r="I5" s="52" t="s">
        <v>30</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46</v>
      </c>
      <c r="J6" s="48" t="e">
        <f>SUMPRODUCT(- -(TDSheet!$K$4:$K$1048569="Женщины"),TDSheet!#REF!,TDSheet!$X$4:$X$1048569)</f>
        <v>#REF!</v>
      </c>
      <c r="K6" s="48">
        <f>SUMIF(TDSheet!$K$4:$K$1048569,"Женщины",TDSheet!$X$4:$X$1048569)</f>
        <v>0</v>
      </c>
    </row>
    <row r="7" spans="2:11" x14ac:dyDescent="0.45">
      <c r="B7" s="62"/>
      <c r="C7" s="62"/>
      <c r="E7" s="44" t="s">
        <v>68</v>
      </c>
      <c r="F7" s="48" t="e">
        <f>SUMPRODUCT(- -(TDSheet!$H$4:$H$1048569="Аксессуары"),TDSheet!#REF!,TDSheet!$X$4:$X$1048569)</f>
        <v>#REF!</v>
      </c>
      <c r="G7" s="48">
        <f>SUMIF(TDSheet!$H$4:$H$1048569,"Аксессуары",TDSheet!$X$4:$X$1048569)</f>
        <v>0</v>
      </c>
      <c r="H7" s="49"/>
      <c r="I7" s="52" t="s">
        <v>383</v>
      </c>
      <c r="J7" s="48" t="e">
        <f>SUMPRODUCT(- -(TDSheet!$K$4:$K$1048569="Дети"),TDSheet!#REF!,TDSheet!$X$4:$X$1048569)</f>
        <v>#REF!</v>
      </c>
      <c r="K7" s="48">
        <f>SUMIF(TDSheet!$K$4:$K$1048569,"Дети",TDSheet!$X$4:$X$1048569)</f>
        <v>0</v>
      </c>
    </row>
    <row r="8" spans="2:11" x14ac:dyDescent="0.45">
      <c r="B8" s="62"/>
      <c r="C8" s="62"/>
      <c r="E8" s="44" t="s">
        <v>748</v>
      </c>
      <c r="F8" s="48" t="e">
        <f>SUMPRODUCT(- -(TDSheet!$H$4:$H$1048569="Спорт. Инвентарь"),TDSheet!#REF!,TDSheet!$X$4:$X$1048569)</f>
        <v>#REF!</v>
      </c>
      <c r="G8" s="48">
        <f>SUMIF(TDSheet!$H$4:$H$1048569,"Спорт. Инвентарь",TDSheet!$X$4:$X$1048569)</f>
        <v>0</v>
      </c>
      <c r="H8" s="49"/>
      <c r="I8" s="52" t="s">
        <v>71</v>
      </c>
      <c r="J8" s="48" t="e">
        <f>SUMPRODUCT(- -(TDSheet!$K$4:$K$1048569="Унисекс"),TDSheet!#REF!,TDSheet!$X$4:$X$1048569)</f>
        <v>#REF!</v>
      </c>
      <c r="K8" s="48">
        <f>SUMIF(TDSheet!$K$4:$K$1048569,"Унисекс",TDSheet!$X$4:$X$1048569)</f>
        <v>0</v>
      </c>
    </row>
    <row r="9" spans="2:11" x14ac:dyDescent="0.45">
      <c r="B9" s="62"/>
      <c r="C9" s="62"/>
      <c r="E9" s="44" t="s">
        <v>749</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750</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2026-07-10T08:01:38Z</dcterms:created>
  <dcterms:modified xsi:type="dcterms:W3CDTF">2026-07-11T07:30:22Z</dcterms:modified>
</cp:coreProperties>
</file>